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Schueler" sheetId="4" r:id="rId1"/>
    <sheet name="Nebenrechnungen" sheetId="3" r:id="rId2"/>
    <sheet name="L" sheetId="1" state="hidden" r:id="rId3"/>
  </sheets>
  <calcPr calcId="125725"/>
</workbook>
</file>

<file path=xl/calcChain.xml><?xml version="1.0" encoding="utf-8"?>
<calcChain xmlns="http://schemas.openxmlformats.org/spreadsheetml/2006/main">
  <c r="K59" i="4"/>
  <c r="J59"/>
  <c r="K46"/>
  <c r="J46"/>
  <c r="K40"/>
  <c r="J40"/>
  <c r="K34"/>
  <c r="J34"/>
  <c r="K28"/>
  <c r="J28"/>
  <c r="K22"/>
  <c r="J22"/>
  <c r="K70"/>
  <c r="C65"/>
  <c r="G44"/>
  <c r="G45" s="1"/>
  <c r="C41"/>
  <c r="D17"/>
  <c r="O8"/>
  <c r="G8"/>
  <c r="O7"/>
  <c r="G7"/>
  <c r="M56" i="1"/>
  <c r="L56"/>
  <c r="N58" i="4" s="1"/>
  <c r="C65" i="1"/>
  <c r="K70"/>
  <c r="C59"/>
  <c r="G44"/>
  <c r="G45" s="1"/>
  <c r="C41"/>
  <c r="D17"/>
  <c r="O8"/>
  <c r="O7"/>
  <c r="I10" s="1"/>
  <c r="K10" s="1"/>
  <c r="M10" s="1"/>
  <c r="I13" s="1"/>
  <c r="G8"/>
  <c r="G7"/>
  <c r="E35" l="1"/>
  <c r="L25"/>
  <c r="K64" i="4"/>
  <c r="K65" s="1"/>
  <c r="K66" s="1"/>
  <c r="K67" s="1"/>
  <c r="K68" s="1"/>
  <c r="K69" s="1"/>
  <c r="L71" s="1"/>
  <c r="I10"/>
  <c r="K10" s="1"/>
  <c r="M10" s="1"/>
  <c r="I13" s="1"/>
  <c r="F59"/>
  <c r="L72"/>
  <c r="A10"/>
  <c r="C10" s="1"/>
  <c r="E10" s="1"/>
  <c r="J13"/>
  <c r="F35"/>
  <c r="K13"/>
  <c r="C31"/>
  <c r="E59" i="1"/>
  <c r="G59" i="4" s="1"/>
  <c r="L72" i="1"/>
  <c r="K64"/>
  <c r="K65" s="1"/>
  <c r="K66" s="1"/>
  <c r="K67" s="1"/>
  <c r="K68" s="1"/>
  <c r="K69" s="1"/>
  <c r="L71" s="1"/>
  <c r="C62"/>
  <c r="E62" s="1"/>
  <c r="J13"/>
  <c r="K13" s="1"/>
  <c r="A10"/>
  <c r="C10" s="1"/>
  <c r="E10" s="1"/>
  <c r="E34" l="1"/>
  <c r="F34" i="4" s="1"/>
  <c r="A13" i="1"/>
  <c r="C31"/>
  <c r="C50" s="1"/>
  <c r="F50" i="4"/>
  <c r="L73"/>
  <c r="E66" s="1"/>
  <c r="C66"/>
  <c r="C67" s="1"/>
  <c r="C68" s="1"/>
  <c r="C69" s="1"/>
  <c r="C70" s="1"/>
  <c r="C71" s="1"/>
  <c r="C72" s="1"/>
  <c r="C73" s="1"/>
  <c r="C74" s="1"/>
  <c r="C75" s="1"/>
  <c r="C76" s="1"/>
  <c r="A13"/>
  <c r="B13" s="1"/>
  <c r="E60" i="1"/>
  <c r="G60" i="4" s="1"/>
  <c r="M25" i="1"/>
  <c r="L37" s="1"/>
  <c r="L26"/>
  <c r="N27" i="4" s="1"/>
  <c r="L73" i="1"/>
  <c r="N39" i="4" l="1"/>
  <c r="M37" i="1"/>
  <c r="L19"/>
  <c r="E66"/>
  <c r="J62"/>
  <c r="L62" i="4" s="1"/>
  <c r="J61" i="1"/>
  <c r="L61" i="4" s="1"/>
  <c r="B13" i="1"/>
  <c r="C13" s="1"/>
  <c r="M19" s="1"/>
  <c r="C30" i="4"/>
  <c r="C13"/>
  <c r="L20" i="1"/>
  <c r="C66"/>
  <c r="C67" s="1"/>
  <c r="C68" s="1"/>
  <c r="C69" s="1"/>
  <c r="C70" s="1"/>
  <c r="C71" s="1"/>
  <c r="C72" s="1"/>
  <c r="C73" s="1"/>
  <c r="C74" s="1"/>
  <c r="C75" s="1"/>
  <c r="C76" s="1"/>
  <c r="C30" l="1"/>
  <c r="N21" i="4"/>
  <c r="O30"/>
  <c r="L31" i="1"/>
  <c r="O30"/>
  <c r="P31" s="1"/>
  <c r="C49" l="1"/>
  <c r="O31" i="4"/>
  <c r="O32" s="1"/>
  <c r="O31" i="1"/>
  <c r="O32" s="1"/>
  <c r="M32" s="1"/>
  <c r="C52" l="1"/>
  <c r="E52" s="1"/>
  <c r="F49" i="4"/>
  <c r="O35"/>
  <c r="O36" s="1"/>
  <c r="O35" i="1"/>
  <c r="E30" i="4" l="1"/>
  <c r="O37"/>
  <c r="O36" i="1"/>
  <c r="M31" s="1"/>
  <c r="E30" l="1"/>
  <c r="E38" i="4"/>
  <c r="E31"/>
  <c r="O37" i="1"/>
  <c r="M33" s="1"/>
  <c r="N33" i="4" s="1"/>
  <c r="E49" i="1" l="1"/>
  <c r="G49" i="4" s="1"/>
  <c r="E31" i="1"/>
  <c r="M34"/>
  <c r="E36"/>
  <c r="E43" i="4"/>
  <c r="E38" i="1" l="1"/>
  <c r="F36" i="4"/>
  <c r="E37" i="1" l="1"/>
  <c r="F37" i="4" s="1"/>
  <c r="E43" i="1"/>
  <c r="E42" s="1"/>
  <c r="L43" l="1"/>
  <c r="F42" i="4"/>
  <c r="M43" i="1" l="1"/>
  <c r="E50" s="1"/>
  <c r="E51" l="1"/>
  <c r="G51" i="4" s="1"/>
  <c r="G50"/>
  <c r="N45"/>
</calcChain>
</file>

<file path=xl/sharedStrings.xml><?xml version="1.0" encoding="utf-8"?>
<sst xmlns="http://schemas.openxmlformats.org/spreadsheetml/2006/main" count="381" uniqueCount="130">
  <si>
    <t>Möbius  KG</t>
  </si>
  <si>
    <t>Rechung</t>
  </si>
  <si>
    <t>Nr.:</t>
  </si>
  <si>
    <t>Pos.</t>
  </si>
  <si>
    <t>Artikelnr</t>
  </si>
  <si>
    <t>Menge</t>
  </si>
  <si>
    <t>Bezeich</t>
  </si>
  <si>
    <t>EP</t>
  </si>
  <si>
    <t>Rabatt</t>
  </si>
  <si>
    <t>Poswert</t>
  </si>
  <si>
    <t>Warenwert</t>
  </si>
  <si>
    <t>Autragswertrabatt</t>
  </si>
  <si>
    <t>Wwert II</t>
  </si>
  <si>
    <t>Kdrabatt</t>
  </si>
  <si>
    <t>Wwert III</t>
  </si>
  <si>
    <t>Versicherung</t>
  </si>
  <si>
    <t>Rgwert I</t>
  </si>
  <si>
    <t>Rechnungsendwert</t>
  </si>
  <si>
    <t>Zahlungsziel:</t>
  </si>
  <si>
    <t>14 Tage 2% Skonto 30 Tage netto</t>
  </si>
  <si>
    <t>Techn. Anlage</t>
  </si>
  <si>
    <t>Anlagenbau Klein  GmbH</t>
  </si>
  <si>
    <t>Montage</t>
  </si>
  <si>
    <t>s. RG Nr. 123</t>
  </si>
  <si>
    <t>Transport</t>
  </si>
  <si>
    <t>Spedi OHG</t>
  </si>
  <si>
    <t>sofort netto Kasse</t>
  </si>
  <si>
    <t>Kontoauszug vom.... für</t>
  </si>
  <si>
    <t>Sparkasse Dortmund</t>
  </si>
  <si>
    <t>Konto</t>
  </si>
  <si>
    <t>Auszug</t>
  </si>
  <si>
    <t>Soll</t>
  </si>
  <si>
    <t>Haben</t>
  </si>
  <si>
    <t>€€€€</t>
  </si>
  <si>
    <t>Buchungsnr.</t>
  </si>
  <si>
    <t>Betreff</t>
  </si>
  <si>
    <t>Belastung</t>
  </si>
  <si>
    <t>Gutschrift</t>
  </si>
  <si>
    <t>Neuer Kontostand:</t>
  </si>
  <si>
    <t xml:space="preserve">RG 123 </t>
  </si>
  <si>
    <t>abzgl Sko</t>
  </si>
  <si>
    <t>???</t>
  </si>
  <si>
    <t>S</t>
  </si>
  <si>
    <t>H</t>
  </si>
  <si>
    <t>1. BS</t>
  </si>
  <si>
    <t>Beleg</t>
  </si>
  <si>
    <t>Soll-Kto</t>
  </si>
  <si>
    <t>Haben-Kto</t>
  </si>
  <si>
    <t>Soll-€</t>
  </si>
  <si>
    <t>Haben-€</t>
  </si>
  <si>
    <t>2. BS</t>
  </si>
  <si>
    <t>3. BS</t>
  </si>
  <si>
    <t>RG 234</t>
  </si>
  <si>
    <t>netto</t>
  </si>
  <si>
    <t>NR</t>
  </si>
  <si>
    <t>Diff</t>
  </si>
  <si>
    <t>RG-Datum:</t>
  </si>
  <si>
    <t>4. BS</t>
  </si>
  <si>
    <t>Wie hoch sind die Anschaffungskosten der Anlage?</t>
  </si>
  <si>
    <t>Anschaffungskosten =</t>
  </si>
  <si>
    <t>=Zwischensaldo T-Kto:</t>
  </si>
  <si>
    <t>Zw.saldo</t>
  </si>
  <si>
    <t>Abschlussangabe:</t>
  </si>
  <si>
    <t>AfA-Satz:</t>
  </si>
  <si>
    <t>NR:</t>
  </si>
  <si>
    <t>1 Jahr</t>
  </si>
  <si>
    <t>Zeitraum:</t>
  </si>
  <si>
    <t>Abschreibung im Anschaffungsjahr:</t>
  </si>
  <si>
    <t>ALT:</t>
  </si>
  <si>
    <t>Anschaffungskosten 033</t>
  </si>
  <si>
    <t>AfA-Dauer:</t>
  </si>
  <si>
    <t>5. BS</t>
  </si>
  <si>
    <t>AB</t>
  </si>
  <si>
    <t>Methode: Lineare Abschreibung (jeweils von den Anschaffungskosten!)</t>
  </si>
  <si>
    <t>Zusatzfrage:</t>
  </si>
  <si>
    <t>Wann wurde der Gegenstand angeschafft - monatsgenau!</t>
  </si>
  <si>
    <t>Geschäftsjahr:</t>
  </si>
  <si>
    <t>Beginn</t>
  </si>
  <si>
    <t>xx.09.2010</t>
  </si>
  <si>
    <t>Anschaffjahr</t>
  </si>
  <si>
    <t>Jahr:</t>
  </si>
  <si>
    <t>Monat:</t>
  </si>
  <si>
    <t>JJJJ</t>
  </si>
  <si>
    <t>MMM</t>
  </si>
  <si>
    <t>Anschaffko</t>
  </si>
  <si>
    <t>Teil-Afa im Anschaffjahr:</t>
  </si>
  <si>
    <t>mtl. AfA:</t>
  </si>
  <si>
    <t>Anzahl der Monate:</t>
  </si>
  <si>
    <t>für Anz. Mo:</t>
  </si>
  <si>
    <t>2021 Erinnerungswert</t>
  </si>
  <si>
    <t>Führen Sie nur das Anlagekonto:</t>
  </si>
  <si>
    <t>intern</t>
  </si>
  <si>
    <t>--------------------------------------------------------------------------------------------------------------------------------------------------------------------------------------------------------------------------------------</t>
  </si>
  <si>
    <t>Anschaffungspreis:</t>
  </si>
  <si>
    <t>einmalige Nebenkosten:</t>
  </si>
  <si>
    <t>Abzüge:</t>
  </si>
  <si>
    <t>eigene NR</t>
  </si>
  <si>
    <t>Ziffer</t>
  </si>
  <si>
    <t>Grundsätzliches</t>
  </si>
  <si>
    <t>Wie ausführlich die Bilanz sein muss, richtet sich auch nach der Größe/Rechtsform des Unternehmens - auch was man publizieren muss.</t>
  </si>
  <si>
    <t>Grund: Wenn internat. Kapitalgeber Firmenaktien kaufen sollen, muss die Vergleichbarkeit gewährleistet sein.</t>
  </si>
  <si>
    <t xml:space="preserve"> https://www.bundesfinanzministerium.de/Content/DE/Standardartikel/Themen/Steuern/Weitere_Steuerthemen/Betriebspruefung/AfA-Tabellen/afa-tabellen.html)</t>
  </si>
  <si>
    <t>kalulatorische Abschreibung: Neben der bilanziellen Abschreibung - die auf gesetzlichen Vorgaben beruht (AfA-Tabellen:</t>
  </si>
  <si>
    <r>
      <t xml:space="preserve">Nicht immer sind alle Methoden -  außer der linearen - steuerlich zulässig.  </t>
    </r>
    <r>
      <rPr>
        <sz val="11"/>
        <color rgb="FFFF0000"/>
        <rFont val="Calibri"/>
        <family val="2"/>
        <scheme val="minor"/>
      </rPr>
      <t>Lineare Abschreibung: gleicher Abschreibungsbetrag von den Anschaffungskosten!</t>
    </r>
  </si>
  <si>
    <t xml:space="preserve">Es gibt nicht "DIE" Bilanz!. Kleine und mittlere Unternehmen werden allerdings nur eine Bilanz haben. </t>
  </si>
  <si>
    <t>Aber man kann auch eine Handelsbilanz(HGB § 266) und eine Steuerbilanz(ESTG § 4f) erstellen(je nach Zielgruppe u. u.U. deren Vorgaben).</t>
  </si>
  <si>
    <t>Großunternehmen(AG;SE) können auch eine nach IFRS eine international vergleichbare Bilanzierung vornehmen. Falls sie an US-Börsen gelistet sind - nach US-GAAP.</t>
  </si>
  <si>
    <t>bilanzielle Abschreibungen: Im Unterricht werden wir (primär)  nur die lineare Abschreibung behandeln. Es gibt aber auch andere Methoden: degressive: Leistungsabschreibung</t>
  </si>
  <si>
    <t>Wir werden allerdings  kurz auf die Abschreibung für "geringwertige Wirtschaftsgüter"(GWG) eingehen(bewegl. selbstständig nutzbare Anlagegüter zw. 250-1000 €).</t>
  </si>
  <si>
    <r>
      <t xml:space="preserve">das Besondere: Es sind </t>
    </r>
    <r>
      <rPr>
        <sz val="11"/>
        <color rgb="FFFF0000"/>
        <rFont val="Calibri"/>
        <family val="2"/>
        <scheme val="minor"/>
      </rPr>
      <t>Aufwendungen - aber keine Ausgaben</t>
    </r>
    <r>
      <rPr>
        <sz val="11"/>
        <color theme="1"/>
        <rFont val="Calibri"/>
        <family val="2"/>
        <scheme val="minor"/>
      </rPr>
      <t>!!!</t>
    </r>
  </si>
  <si>
    <t>Niederstwertprinzip:</t>
  </si>
  <si>
    <t>Im Umlaufvermögen haben wir nach den niedrigeren Wert(Einstandspreis=Anschaffungskosten oder den aktuellen Preis) zu nehmen!</t>
  </si>
  <si>
    <t>gibt es eine Abschreibung, die sich rein nach den Kosten u. Leistungen richtet - diese können bezüglich der bilanziellen AfA gleich oder "anders" = Anderskosten sein.</t>
  </si>
  <si>
    <t>Abschreibung(HBG § 253ff +EStG §6f):</t>
  </si>
  <si>
    <t>Methode: linear = v. d. Anschaffko!!!</t>
  </si>
  <si>
    <t>Neu = im Anschaffungsjahr:</t>
  </si>
  <si>
    <t>Neu=im Anschaffungsjahr:</t>
  </si>
  <si>
    <t>für Nebenrechnungen:</t>
  </si>
  <si>
    <t>Wir werden uns primär nur mit der planmäßigen Abschreibung auf abnutzbare Anlagegüter befassen.</t>
  </si>
  <si>
    <r>
      <rPr>
        <i/>
        <sz val="11"/>
        <color rgb="FFFF0000"/>
        <rFont val="Calibri"/>
        <family val="2"/>
        <scheme val="minor"/>
      </rPr>
      <t>(nicht</t>
    </r>
    <r>
      <rPr>
        <i/>
        <sz val="11"/>
        <color theme="1"/>
        <rFont val="Calibri"/>
        <family val="2"/>
        <scheme val="minor"/>
      </rPr>
      <t xml:space="preserve"> z.B. mit a.o. Abschreibungen[Grundstk; Gebäude{Brand} o. der Abschreibung bei Personenkonten[s. pauschal allerdings in der KLR] o. gar Zuschreibungen)</t>
    </r>
  </si>
  <si>
    <t>Im Umlaufvermögen haben wir den niedrigeren Wert(Einstandspreis=Anschaffungskosten oder den aktuellen Preis) zu nehmen!</t>
  </si>
  <si>
    <t>Info:</t>
  </si>
  <si>
    <t>= Eingabefelder - Zahlen tippen oder per runden(…;2) eingeben!!!</t>
  </si>
  <si>
    <t>6. BS</t>
  </si>
  <si>
    <t>AB(Buchwert) 033:</t>
  </si>
  <si>
    <t>Bei den BS die Konten in aufsteigender Reihenfolge eingeben</t>
  </si>
  <si>
    <t>14 Tage 2% Skonto 30 Tage netto v. Rg.endwert</t>
  </si>
  <si>
    <t>das Besondere: Es sind Aufwendungen - aber keine Ausgaben!!!</t>
  </si>
  <si>
    <r>
      <rPr>
        <i/>
        <sz val="11"/>
        <color theme="0"/>
        <rFont val="Calibri"/>
        <family val="2"/>
        <scheme val="minor"/>
      </rPr>
      <t>(nicht z.B. mit a.o. Abschreibungen[Grundstk; Gebäude{Brand} o. der Abschreibung bei Personenkonten[s. pauschal allerdings in der KLR] o. gar Zuschreibungen)</t>
    </r>
  </si>
  <si>
    <t>Nicht immer sind alle Methoden -  außer der linearen - steuerlich zulässig.  Lineare Abschreibung: gleicher Abschreibungsbetrag von den Anschaffungskosten!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</si>
</sst>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%\ &quot;Mwst.&quot;"/>
    <numFmt numFmtId="165" formatCode="000"/>
    <numFmt numFmtId="166" formatCode="0\ &quot;Jahre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quotePrefix="1"/>
    <xf numFmtId="165" fontId="0" fillId="2" borderId="15" xfId="0" applyNumberFormat="1" applyFill="1" applyBorder="1"/>
    <xf numFmtId="44" fontId="0" fillId="2" borderId="15" xfId="0" applyNumberFormat="1" applyFill="1" applyBorder="1"/>
    <xf numFmtId="0" fontId="0" fillId="2" borderId="15" xfId="0" applyFill="1" applyBorder="1"/>
    <xf numFmtId="0" fontId="0" fillId="0" borderId="0" xfId="0" quotePrefix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2" applyFont="1" applyBorder="1" applyProtection="1">
      <protection hidden="1"/>
    </xf>
    <xf numFmtId="9" fontId="0" fillId="0" borderId="0" xfId="1" applyFont="1" applyBorder="1" applyProtection="1">
      <protection hidden="1"/>
    </xf>
    <xf numFmtId="44" fontId="0" fillId="0" borderId="5" xfId="2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9" fontId="0" fillId="0" borderId="0" xfId="2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5" xfId="0" applyBorder="1" applyAlignment="1" applyProtection="1">
      <alignment horizontal="right"/>
      <protection hidden="1"/>
    </xf>
    <xf numFmtId="0" fontId="0" fillId="0" borderId="5" xfId="0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Fill="1" applyBorder="1" applyProtection="1">
      <protection hidden="1"/>
    </xf>
    <xf numFmtId="0" fontId="0" fillId="0" borderId="18" xfId="0" applyBorder="1" applyAlignment="1" applyProtection="1">
      <alignment horizontal="right"/>
      <protection hidden="1"/>
    </xf>
    <xf numFmtId="0" fontId="0" fillId="0" borderId="19" xfId="0" applyBorder="1" applyProtection="1">
      <protection hidden="1"/>
    </xf>
    <xf numFmtId="0" fontId="0" fillId="0" borderId="12" xfId="0" applyBorder="1" applyAlignment="1" applyProtection="1">
      <alignment horizontal="right"/>
      <protection hidden="1"/>
    </xf>
    <xf numFmtId="0" fontId="4" fillId="3" borderId="13" xfId="0" applyFont="1" applyFill="1" applyBorder="1" applyProtection="1">
      <protection hidden="1"/>
    </xf>
    <xf numFmtId="0" fontId="4" fillId="3" borderId="13" xfId="0" applyFont="1" applyFill="1" applyBorder="1" applyAlignment="1" applyProtection="1">
      <alignment horizontal="right"/>
      <protection hidden="1"/>
    </xf>
    <xf numFmtId="0" fontId="4" fillId="3" borderId="0" xfId="0" applyFont="1" applyFill="1" applyProtection="1">
      <protection hidden="1"/>
    </xf>
    <xf numFmtId="44" fontId="4" fillId="3" borderId="7" xfId="0" applyNumberFormat="1" applyFont="1" applyFill="1" applyBorder="1" applyProtection="1">
      <protection hidden="1"/>
    </xf>
    <xf numFmtId="44" fontId="4" fillId="3" borderId="0" xfId="0" applyNumberFormat="1" applyFont="1" applyFill="1" applyProtection="1">
      <protection hidden="1"/>
    </xf>
    <xf numFmtId="44" fontId="0" fillId="0" borderId="0" xfId="0" applyNumberFormat="1" applyProtection="1">
      <protection hidden="1"/>
    </xf>
    <xf numFmtId="44" fontId="4" fillId="3" borderId="14" xfId="0" applyNumberFormat="1" applyFont="1" applyFill="1" applyBorder="1" applyProtection="1">
      <protection hidden="1"/>
    </xf>
    <xf numFmtId="9" fontId="0" fillId="0" borderId="0" xfId="0" applyNumberFormat="1" applyProtection="1">
      <protection hidden="1"/>
    </xf>
    <xf numFmtId="0" fontId="0" fillId="0" borderId="1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0" fontId="0" fillId="0" borderId="0" xfId="1" applyNumberFormat="1" applyFont="1" applyProtection="1">
      <protection hidden="1"/>
    </xf>
    <xf numFmtId="14" fontId="0" fillId="0" borderId="0" xfId="0" applyNumberFormat="1" applyProtection="1">
      <protection hidden="1"/>
    </xf>
    <xf numFmtId="0" fontId="0" fillId="0" borderId="13" xfId="0" applyBorder="1" applyProtection="1">
      <protection hidden="1"/>
    </xf>
    <xf numFmtId="0" fontId="0" fillId="0" borderId="13" xfId="0" applyBorder="1" applyAlignment="1" applyProtection="1">
      <alignment horizontal="right"/>
      <protection hidden="1"/>
    </xf>
    <xf numFmtId="0" fontId="5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16" xfId="0" applyFill="1" applyBorder="1" applyProtection="1">
      <protection hidden="1"/>
    </xf>
    <xf numFmtId="166" fontId="0" fillId="0" borderId="0" xfId="0" applyNumberFormat="1" applyProtection="1">
      <protection hidden="1"/>
    </xf>
    <xf numFmtId="0" fontId="0" fillId="0" borderId="16" xfId="0" applyBorder="1" applyProtection="1">
      <protection hidden="1"/>
    </xf>
    <xf numFmtId="44" fontId="0" fillId="2" borderId="0" xfId="0" applyNumberFormat="1" applyFill="1" applyProtection="1">
      <protection locked="0"/>
    </xf>
    <xf numFmtId="44" fontId="0" fillId="2" borderId="7" xfId="0" applyNumberFormat="1" applyFill="1" applyBorder="1" applyProtection="1">
      <protection locked="0"/>
    </xf>
    <xf numFmtId="44" fontId="0" fillId="2" borderId="16" xfId="0" applyNumberFormat="1" applyFill="1" applyBorder="1" applyProtection="1">
      <protection locked="0"/>
    </xf>
    <xf numFmtId="44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44" fontId="0" fillId="2" borderId="15" xfId="0" applyNumberFormat="1" applyFill="1" applyBorder="1" applyProtection="1">
      <protection locked="0"/>
    </xf>
    <xf numFmtId="44" fontId="0" fillId="2" borderId="15" xfId="3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4" borderId="0" xfId="0" applyFill="1" applyProtection="1">
      <protection hidden="1"/>
    </xf>
    <xf numFmtId="0" fontId="0" fillId="4" borderId="0" xfId="0" applyFill="1" applyProtection="1">
      <protection locked="0"/>
    </xf>
    <xf numFmtId="0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0" fillId="2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6" borderId="5" xfId="0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0" fillId="8" borderId="15" xfId="0" applyFill="1" applyBorder="1" applyProtection="1">
      <protection hidden="1"/>
    </xf>
    <xf numFmtId="0" fontId="0" fillId="7" borderId="15" xfId="0" applyFill="1" applyBorder="1" applyProtection="1">
      <protection hidden="1"/>
    </xf>
    <xf numFmtId="0" fontId="0" fillId="9" borderId="4" xfId="0" applyFont="1" applyFill="1" applyBorder="1" applyProtection="1">
      <protection hidden="1"/>
    </xf>
    <xf numFmtId="0" fontId="0" fillId="9" borderId="1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10" borderId="0" xfId="0" applyFill="1" applyProtection="1">
      <protection hidden="1"/>
    </xf>
    <xf numFmtId="0" fontId="0" fillId="10" borderId="15" xfId="0" applyFill="1" applyBorder="1" applyProtection="1"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right"/>
      <protection hidden="1"/>
    </xf>
    <xf numFmtId="0" fontId="0" fillId="0" borderId="7" xfId="0" applyBorder="1" applyAlignment="1" applyProtection="1">
      <alignment horizontal="right"/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44" fontId="0" fillId="0" borderId="9" xfId="0" applyNumberFormat="1" applyBorder="1" applyAlignment="1" applyProtection="1">
      <alignment horizontal="center"/>
      <protection hidden="1"/>
    </xf>
    <xf numFmtId="165" fontId="4" fillId="3" borderId="13" xfId="0" applyNumberFormat="1" applyFont="1" applyFill="1" applyBorder="1" applyAlignment="1" applyProtection="1">
      <alignment horizontal="center"/>
      <protection hidden="1"/>
    </xf>
    <xf numFmtId="0" fontId="4" fillId="0" borderId="0" xfId="0" applyFont="1"/>
  </cellXfs>
  <cellStyles count="4">
    <cellStyle name="Euro" xfId="2"/>
    <cellStyle name="Prozent" xfId="1" builtinId="5"/>
    <cellStyle name="Standard" xfId="0" builtinId="0"/>
    <cellStyle name="Währung" xfId="3" builtinId="4"/>
  </cellStyles>
  <dxfs count="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/>
        <right/>
        <top/>
        <bottom/>
      </border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14</xdr:col>
      <xdr:colOff>647700</xdr:colOff>
      <xdr:row>13</xdr:row>
      <xdr:rowOff>57150</xdr:rowOff>
    </xdr:to>
    <xdr:sp macro="" textlink="">
      <xdr:nvSpPr>
        <xdr:cNvPr id="2" name="Rechteck 1"/>
        <xdr:cNvSpPr/>
      </xdr:nvSpPr>
      <xdr:spPr>
        <a:xfrm>
          <a:off x="47625" y="295275"/>
          <a:ext cx="11001375" cy="2247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15</xdr:col>
      <xdr:colOff>561975</xdr:colOff>
      <xdr:row>49</xdr:row>
      <xdr:rowOff>152400</xdr:rowOff>
    </xdr:to>
    <xdr:sp macro="" textlink="">
      <xdr:nvSpPr>
        <xdr:cNvPr id="3" name="Rechteck 2"/>
        <xdr:cNvSpPr/>
      </xdr:nvSpPr>
      <xdr:spPr>
        <a:xfrm>
          <a:off x="762000" y="7277100"/>
          <a:ext cx="11001375" cy="2247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14</xdr:col>
      <xdr:colOff>600075</xdr:colOff>
      <xdr:row>74</xdr:row>
      <xdr:rowOff>152400</xdr:rowOff>
    </xdr:to>
    <xdr:sp macro="" textlink="">
      <xdr:nvSpPr>
        <xdr:cNvPr id="4" name="Rechteck 3"/>
        <xdr:cNvSpPr/>
      </xdr:nvSpPr>
      <xdr:spPr>
        <a:xfrm>
          <a:off x="0" y="12039600"/>
          <a:ext cx="11001375" cy="2247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95250</xdr:colOff>
      <xdr:row>18</xdr:row>
      <xdr:rowOff>85725</xdr:rowOff>
    </xdr:from>
    <xdr:to>
      <xdr:col>19</xdr:col>
      <xdr:colOff>733425</xdr:colOff>
      <xdr:row>30</xdr:row>
      <xdr:rowOff>38100</xdr:rowOff>
    </xdr:to>
    <xdr:sp macro="" textlink="">
      <xdr:nvSpPr>
        <xdr:cNvPr id="5" name="Rechteck 4"/>
        <xdr:cNvSpPr/>
      </xdr:nvSpPr>
      <xdr:spPr>
        <a:xfrm>
          <a:off x="3981450" y="3543300"/>
          <a:ext cx="11001375" cy="22479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26</xdr:col>
      <xdr:colOff>57150</xdr:colOff>
      <xdr:row>34</xdr:row>
      <xdr:rowOff>47625</xdr:rowOff>
    </xdr:to>
    <xdr:pic>
      <xdr:nvPicPr>
        <xdr:cNvPr id="6" name="Picture 9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72100"/>
          <a:ext cx="2343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24</xdr:col>
      <xdr:colOff>104775</xdr:colOff>
      <xdr:row>61</xdr:row>
      <xdr:rowOff>47625</xdr:rowOff>
    </xdr:to>
    <xdr:pic>
      <xdr:nvPicPr>
        <xdr:cNvPr id="7" name="Picture 9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0515600"/>
          <a:ext cx="8667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24</xdr:col>
      <xdr:colOff>104775</xdr:colOff>
      <xdr:row>59</xdr:row>
      <xdr:rowOff>47625</xdr:rowOff>
    </xdr:to>
    <xdr:pic>
      <xdr:nvPicPr>
        <xdr:cNvPr id="8" name="Picture 9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10134600"/>
          <a:ext cx="8667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24</xdr:col>
      <xdr:colOff>104775</xdr:colOff>
      <xdr:row>38</xdr:row>
      <xdr:rowOff>47625</xdr:rowOff>
    </xdr:to>
    <xdr:pic>
      <xdr:nvPicPr>
        <xdr:cNvPr id="9" name="Picture 9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9300" y="6134100"/>
          <a:ext cx="8667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24</xdr:col>
      <xdr:colOff>104775</xdr:colOff>
      <xdr:row>24</xdr:row>
      <xdr:rowOff>47625</xdr:rowOff>
    </xdr:to>
    <xdr:pic>
      <xdr:nvPicPr>
        <xdr:cNvPr id="10" name="Picture 9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3457575"/>
          <a:ext cx="8667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8"/>
  <sheetViews>
    <sheetView tabSelected="1" workbookViewId="0">
      <selection activeCell="G19" sqref="G19"/>
    </sheetView>
  </sheetViews>
  <sheetFormatPr baseColWidth="10" defaultRowHeight="15"/>
  <cols>
    <col min="1" max="2" width="11.42578125" style="6"/>
    <col min="3" max="3" width="12" style="6" bestFit="1" customWidth="1"/>
    <col min="4" max="4" width="11.42578125" style="6"/>
    <col min="5" max="5" width="12" style="6" bestFit="1" customWidth="1"/>
    <col min="6" max="7" width="11.42578125" style="6"/>
    <col min="8" max="8" width="5.7109375" style="6" customWidth="1"/>
    <col min="9" max="10" width="11.42578125" style="6"/>
    <col min="11" max="11" width="12" style="6" bestFit="1" customWidth="1"/>
    <col min="12" max="14" width="11.42578125" style="6"/>
    <col min="15" max="15" width="12" style="6" customWidth="1"/>
    <col min="16" max="16384" width="11.42578125" style="6"/>
  </cols>
  <sheetData>
    <row r="1" spans="1:15">
      <c r="A1" s="6" t="s">
        <v>115</v>
      </c>
      <c r="H1" s="6" t="s">
        <v>121</v>
      </c>
      <c r="I1" s="73"/>
      <c r="J1" s="5" t="s">
        <v>122</v>
      </c>
    </row>
    <row r="2" spans="1:15" ht="15.75" thickBot="1">
      <c r="I2" s="74"/>
      <c r="J2" s="6" t="s">
        <v>125</v>
      </c>
    </row>
    <row r="3" spans="1:15">
      <c r="A3" s="7" t="s">
        <v>21</v>
      </c>
      <c r="B3" s="8"/>
      <c r="C3" s="8"/>
      <c r="D3" s="8"/>
      <c r="E3" s="8"/>
      <c r="F3" s="8"/>
      <c r="G3" s="9"/>
      <c r="I3" s="7" t="s">
        <v>25</v>
      </c>
      <c r="J3" s="8"/>
      <c r="K3" s="8"/>
      <c r="L3" s="8"/>
      <c r="M3" s="8"/>
      <c r="N3" s="8"/>
      <c r="O3" s="9"/>
    </row>
    <row r="4" spans="1:15">
      <c r="A4" s="10" t="s">
        <v>0</v>
      </c>
      <c r="B4" s="11"/>
      <c r="C4" s="11"/>
      <c r="D4" s="11" t="s">
        <v>1</v>
      </c>
      <c r="E4" s="11"/>
      <c r="F4" s="11" t="s">
        <v>2</v>
      </c>
      <c r="G4" s="75">
        <v>123</v>
      </c>
      <c r="I4" s="10" t="s">
        <v>0</v>
      </c>
      <c r="J4" s="11"/>
      <c r="K4" s="11"/>
      <c r="L4" s="11" t="s">
        <v>1</v>
      </c>
      <c r="M4" s="11"/>
      <c r="N4" s="11" t="s">
        <v>2</v>
      </c>
      <c r="O4" s="77">
        <v>234</v>
      </c>
    </row>
    <row r="5" spans="1:15">
      <c r="A5" s="10"/>
      <c r="B5" s="11"/>
      <c r="C5" s="11"/>
      <c r="D5" s="11" t="s">
        <v>56</v>
      </c>
      <c r="E5" s="13">
        <v>42811</v>
      </c>
      <c r="F5" s="11"/>
      <c r="G5" s="12"/>
      <c r="I5" s="10"/>
      <c r="J5" s="11"/>
      <c r="K5" s="11"/>
      <c r="L5" s="11"/>
      <c r="M5" s="11"/>
      <c r="N5" s="11"/>
      <c r="O5" s="12"/>
    </row>
    <row r="6" spans="1:15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6" t="s">
        <v>9</v>
      </c>
      <c r="I6" s="14" t="s">
        <v>3</v>
      </c>
      <c r="J6" s="15" t="s">
        <v>4</v>
      </c>
      <c r="K6" s="15" t="s">
        <v>5</v>
      </c>
      <c r="L6" s="15" t="s">
        <v>6</v>
      </c>
      <c r="M6" s="15" t="s">
        <v>7</v>
      </c>
      <c r="N6" s="15" t="s">
        <v>8</v>
      </c>
      <c r="O6" s="16" t="s">
        <v>9</v>
      </c>
    </row>
    <row r="7" spans="1:15">
      <c r="A7" s="10">
        <v>1</v>
      </c>
      <c r="B7" s="11">
        <v>123</v>
      </c>
      <c r="C7" s="11">
        <v>1</v>
      </c>
      <c r="D7" s="11" t="s">
        <v>20</v>
      </c>
      <c r="E7" s="17">
        <v>2300</v>
      </c>
      <c r="F7" s="18">
        <v>0.06</v>
      </c>
      <c r="G7" s="19">
        <f>ROUND(C7*E7*(1-F7),2)</f>
        <v>2162</v>
      </c>
      <c r="I7" s="10">
        <v>1</v>
      </c>
      <c r="J7" s="11">
        <v>123</v>
      </c>
      <c r="K7" s="11">
        <v>1</v>
      </c>
      <c r="L7" s="11" t="s">
        <v>24</v>
      </c>
      <c r="M7" s="17">
        <v>700</v>
      </c>
      <c r="N7" s="18">
        <v>0</v>
      </c>
      <c r="O7" s="19">
        <f>ROUND(K7*M7*(1-N7),2)</f>
        <v>700</v>
      </c>
    </row>
    <row r="8" spans="1:15">
      <c r="A8" s="10">
        <v>2</v>
      </c>
      <c r="B8" s="11"/>
      <c r="C8" s="11"/>
      <c r="D8" s="11"/>
      <c r="E8" s="17"/>
      <c r="F8" s="18"/>
      <c r="G8" s="19">
        <f>ROUND(C8*E8*(1-F8),2)</f>
        <v>0</v>
      </c>
      <c r="I8" s="10">
        <v>2</v>
      </c>
      <c r="J8" s="11"/>
      <c r="K8" s="11"/>
      <c r="L8" s="20" t="s">
        <v>23</v>
      </c>
      <c r="M8" s="17"/>
      <c r="N8" s="18"/>
      <c r="O8" s="19">
        <f>ROUND(K8*M8*(1-N8),2)</f>
        <v>0</v>
      </c>
    </row>
    <row r="9" spans="1:15">
      <c r="A9" s="14" t="s">
        <v>10</v>
      </c>
      <c r="B9" s="21" t="s">
        <v>11</v>
      </c>
      <c r="C9" s="15" t="s">
        <v>12</v>
      </c>
      <c r="D9" s="15" t="s">
        <v>13</v>
      </c>
      <c r="E9" s="15" t="s">
        <v>14</v>
      </c>
      <c r="F9" s="15" t="s">
        <v>22</v>
      </c>
      <c r="G9" s="16" t="s">
        <v>15</v>
      </c>
      <c r="I9" s="14" t="s">
        <v>10</v>
      </c>
      <c r="J9" s="21" t="s">
        <v>11</v>
      </c>
      <c r="K9" s="15" t="s">
        <v>12</v>
      </c>
      <c r="L9" s="15" t="s">
        <v>13</v>
      </c>
      <c r="M9" s="15" t="s">
        <v>14</v>
      </c>
      <c r="N9" s="15"/>
      <c r="O9" s="16" t="s">
        <v>15</v>
      </c>
    </row>
    <row r="10" spans="1:15">
      <c r="A10" s="22">
        <f>G7+G8</f>
        <v>2162</v>
      </c>
      <c r="B10" s="23">
        <v>0.05</v>
      </c>
      <c r="C10" s="17">
        <f>ROUND(A10*(1-B10),2)</f>
        <v>2053.9</v>
      </c>
      <c r="D10" s="23">
        <v>0.03</v>
      </c>
      <c r="E10" s="24">
        <f>ROUND(C10*(1-D10),2)</f>
        <v>1992.28</v>
      </c>
      <c r="F10" s="24">
        <v>500</v>
      </c>
      <c r="G10" s="19">
        <v>0</v>
      </c>
      <c r="I10" s="22">
        <f>O7+O8</f>
        <v>700</v>
      </c>
      <c r="J10" s="23">
        <v>0</v>
      </c>
      <c r="K10" s="17">
        <f>ROUND(I10*(1-J10),2)</f>
        <v>700</v>
      </c>
      <c r="L10" s="23">
        <v>0.05</v>
      </c>
      <c r="M10" s="24">
        <f>ROUND(K10*(1-L10),2)</f>
        <v>665</v>
      </c>
      <c r="N10" s="24">
        <v>0</v>
      </c>
      <c r="O10" s="19">
        <v>80</v>
      </c>
    </row>
    <row r="11" spans="1:15">
      <c r="A11" s="10"/>
      <c r="B11" s="11"/>
      <c r="C11" s="11"/>
      <c r="D11" s="11"/>
      <c r="E11" s="11"/>
      <c r="F11" s="11"/>
      <c r="G11" s="12"/>
      <c r="I11" s="10"/>
      <c r="J11" s="11"/>
      <c r="K11" s="11"/>
      <c r="L11" s="11"/>
      <c r="M11" s="11"/>
      <c r="N11" s="11"/>
      <c r="O11" s="12"/>
    </row>
    <row r="12" spans="1:15">
      <c r="A12" s="10" t="s">
        <v>16</v>
      </c>
      <c r="B12" s="25">
        <v>0.19</v>
      </c>
      <c r="C12" s="86" t="s">
        <v>17</v>
      </c>
      <c r="D12" s="87"/>
      <c r="E12" s="11"/>
      <c r="F12" s="11"/>
      <c r="G12" s="12"/>
      <c r="I12" s="10" t="s">
        <v>16</v>
      </c>
      <c r="J12" s="25">
        <v>0.19</v>
      </c>
      <c r="K12" s="86" t="s">
        <v>17</v>
      </c>
      <c r="L12" s="87"/>
      <c r="M12" s="11"/>
      <c r="N12" s="11"/>
      <c r="O12" s="12"/>
    </row>
    <row r="13" spans="1:15">
      <c r="A13" s="22">
        <f>ROUND(E10+F10+G10,2)</f>
        <v>2492.2800000000002</v>
      </c>
      <c r="B13" s="11">
        <f>ROUND(A13*B12,2)</f>
        <v>473.53</v>
      </c>
      <c r="C13" s="88">
        <f>ROUND(A13+B13,2)</f>
        <v>2965.81</v>
      </c>
      <c r="D13" s="89"/>
      <c r="E13" s="11"/>
      <c r="F13" s="11"/>
      <c r="G13" s="12"/>
      <c r="I13" s="22">
        <f>ROUND(M10+N10+O10,2)</f>
        <v>745</v>
      </c>
      <c r="J13" s="11">
        <f>ROUND(I13*J12,2)</f>
        <v>141.55000000000001</v>
      </c>
      <c r="K13" s="88">
        <f>ROUND(I13+J13,2)</f>
        <v>886.55</v>
      </c>
      <c r="L13" s="89"/>
      <c r="M13" s="11"/>
      <c r="N13" s="11"/>
      <c r="O13" s="12"/>
    </row>
    <row r="14" spans="1:15">
      <c r="A14" s="10"/>
      <c r="B14" s="11"/>
      <c r="C14" s="11"/>
      <c r="D14" s="11"/>
      <c r="E14" s="11"/>
      <c r="F14" s="11"/>
      <c r="G14" s="12"/>
      <c r="I14" s="10"/>
      <c r="J14" s="11"/>
      <c r="K14" s="11"/>
      <c r="L14" s="11"/>
      <c r="M14" s="11"/>
      <c r="N14" s="11"/>
      <c r="O14" s="12"/>
    </row>
    <row r="15" spans="1:15" ht="15.75" thickBot="1">
      <c r="A15" s="26" t="s">
        <v>18</v>
      </c>
      <c r="B15" s="27" t="s">
        <v>126</v>
      </c>
      <c r="C15" s="27"/>
      <c r="D15" s="27"/>
      <c r="E15" s="27"/>
      <c r="F15" s="27"/>
      <c r="G15" s="28"/>
      <c r="I15" s="26" t="s">
        <v>18</v>
      </c>
      <c r="J15" s="27" t="s">
        <v>26</v>
      </c>
      <c r="K15" s="27"/>
      <c r="L15" s="27"/>
      <c r="M15" s="27"/>
      <c r="N15" s="27"/>
      <c r="O15" s="28"/>
    </row>
    <row r="16" spans="1:15" ht="15.75" thickBot="1"/>
    <row r="17" spans="2:15">
      <c r="B17" s="7" t="s">
        <v>27</v>
      </c>
      <c r="C17" s="8"/>
      <c r="D17" s="8" t="str">
        <f>A4</f>
        <v>Möbius  KG</v>
      </c>
      <c r="E17" s="9"/>
      <c r="G17" s="68" t="s">
        <v>96</v>
      </c>
      <c r="I17" s="6" t="s">
        <v>44</v>
      </c>
    </row>
    <row r="18" spans="2:15">
      <c r="B18" s="10"/>
      <c r="C18" s="11"/>
      <c r="D18" s="11" t="s">
        <v>28</v>
      </c>
      <c r="E18" s="12"/>
      <c r="G18" s="69"/>
      <c r="I18" s="29" t="s">
        <v>45</v>
      </c>
      <c r="J18" s="29" t="s">
        <v>46</v>
      </c>
      <c r="K18" s="29" t="s">
        <v>47</v>
      </c>
      <c r="L18" s="30" t="s">
        <v>48</v>
      </c>
      <c r="M18" s="30" t="s">
        <v>49</v>
      </c>
    </row>
    <row r="19" spans="2:15">
      <c r="B19" s="10"/>
      <c r="E19" s="12"/>
      <c r="G19" s="69"/>
      <c r="I19" s="76">
        <v>123</v>
      </c>
      <c r="J19" s="64"/>
      <c r="K19" s="64"/>
      <c r="L19" s="65"/>
      <c r="M19" s="65"/>
    </row>
    <row r="20" spans="2:15">
      <c r="B20" s="10" t="s">
        <v>29</v>
      </c>
      <c r="C20" s="11" t="s">
        <v>30</v>
      </c>
      <c r="D20" s="11" t="s">
        <v>31</v>
      </c>
      <c r="E20" s="12" t="s">
        <v>32</v>
      </c>
      <c r="G20" s="69"/>
      <c r="I20" s="29"/>
      <c r="J20" s="64"/>
      <c r="K20" s="64"/>
      <c r="L20" s="66"/>
      <c r="M20" s="67"/>
    </row>
    <row r="21" spans="2:15">
      <c r="B21" s="14">
        <v>45678</v>
      </c>
      <c r="C21" s="15">
        <v>56</v>
      </c>
      <c r="D21" s="11"/>
      <c r="E21" s="31" t="s">
        <v>33</v>
      </c>
      <c r="G21" s="69"/>
      <c r="I21" s="29"/>
      <c r="J21" s="64"/>
      <c r="K21" s="64"/>
      <c r="L21" s="67"/>
      <c r="M21" s="67"/>
      <c r="N21" s="6" t="str">
        <f>IF(AND(J19=L!J19,Schueler!J20=L!J20,Schueler!J21=L!J21,Schueler!K19=L!K19,Schueler!K20=L!K20,Schueler!K21=L!K21,Schueler!L19=L!L19,Schueler!L20=L!L20,Schueler!L21=L!L21,Schueler!M19=L!M19,Schueler!M20=L!M20,Schueler!M21=L!M21),"OK","Falsch")</f>
        <v>Falsch</v>
      </c>
    </row>
    <row r="22" spans="2:15">
      <c r="B22" s="10" t="s">
        <v>34</v>
      </c>
      <c r="C22" s="11" t="s">
        <v>35</v>
      </c>
      <c r="D22" s="11" t="s">
        <v>36</v>
      </c>
      <c r="E22" s="12" t="s">
        <v>37</v>
      </c>
      <c r="G22" s="69"/>
      <c r="J22" s="5" t="str">
        <f>IF(J21&lt;&gt;"",IF(J21&gt;J20,"","Reihenfolge"),"")&amp;IF(J20&lt;&gt;"",IF(J20&gt;J19,"","Reihenfolge"),"")</f>
        <v/>
      </c>
      <c r="K22" s="5" t="str">
        <f>IF(K21&lt;&gt;"",IF(K21&gt;K20,"","Reihenfolge"),"")&amp;IF(K20&lt;&gt;"",IF(K20&gt;K19,"","Reihenfolge"),"")</f>
        <v/>
      </c>
    </row>
    <row r="23" spans="2:15">
      <c r="B23" s="80">
        <v>456</v>
      </c>
      <c r="C23" s="32" t="s">
        <v>39</v>
      </c>
      <c r="D23" s="33" t="s">
        <v>41</v>
      </c>
      <c r="E23" s="12"/>
      <c r="G23" s="69"/>
      <c r="I23" s="6" t="s">
        <v>50</v>
      </c>
      <c r="J23" s="34"/>
      <c r="K23" s="34"/>
    </row>
    <row r="24" spans="2:15">
      <c r="B24" s="35"/>
      <c r="C24" s="36" t="s">
        <v>40</v>
      </c>
      <c r="D24" s="37"/>
      <c r="E24" s="38"/>
      <c r="G24" s="69"/>
      <c r="I24" s="29" t="s">
        <v>45</v>
      </c>
      <c r="J24" s="29" t="s">
        <v>46</v>
      </c>
      <c r="K24" s="29" t="s">
        <v>47</v>
      </c>
      <c r="L24" s="30" t="s">
        <v>48</v>
      </c>
      <c r="M24" s="30" t="s">
        <v>49</v>
      </c>
    </row>
    <row r="25" spans="2:15">
      <c r="B25" s="82">
        <v>457</v>
      </c>
      <c r="C25" s="32" t="s">
        <v>52</v>
      </c>
      <c r="D25" s="33" t="s">
        <v>41</v>
      </c>
      <c r="E25" s="12"/>
      <c r="G25" s="69"/>
      <c r="I25" s="78">
        <v>234</v>
      </c>
      <c r="J25" s="64"/>
      <c r="K25" s="64"/>
      <c r="L25" s="65"/>
      <c r="M25" s="65"/>
    </row>
    <row r="26" spans="2:15">
      <c r="B26" s="10"/>
      <c r="C26" s="20" t="s">
        <v>53</v>
      </c>
      <c r="E26" s="12"/>
      <c r="G26" s="69"/>
      <c r="I26" s="29"/>
      <c r="J26" s="64"/>
      <c r="K26" s="64"/>
      <c r="L26" s="66"/>
      <c r="M26" s="67"/>
    </row>
    <row r="27" spans="2:15" ht="15.75" thickBot="1">
      <c r="B27" s="26" t="s">
        <v>38</v>
      </c>
      <c r="C27" s="27"/>
      <c r="D27" s="27"/>
      <c r="E27" s="39" t="s">
        <v>33</v>
      </c>
      <c r="G27" s="69"/>
      <c r="I27" s="29"/>
      <c r="J27" s="64"/>
      <c r="K27" s="64"/>
      <c r="L27" s="67"/>
      <c r="M27" s="67"/>
      <c r="N27" s="6" t="str">
        <f>IF(AND(J25=L!J25,Schueler!J26=L!J26,Schueler!J27=L!J27,Schueler!K25=L!K25,Schueler!K26=L!K26,Schueler!K27=L!K27,Schueler!L25=L!L25,Schueler!L26=L!L26,Schueler!L27=L!L27,Schueler!M25=L!M25,Schueler!M26=L!M26,Schueler!M27=L!M27),"OK","Falsch")</f>
        <v>Falsch</v>
      </c>
    </row>
    <row r="28" spans="2:15">
      <c r="G28" s="69"/>
      <c r="J28" s="5" t="str">
        <f>IF(J27&lt;&gt;"",IF(J27&gt;J26,"","Reihenfolge"),"")&amp;IF(J26&lt;&gt;"",IF(J26&gt;J25,"","Reihenfolge"),"")</f>
        <v/>
      </c>
      <c r="K28" s="5" t="str">
        <f>IF(K27&lt;&gt;"",IF(K27&gt;K26,"","Reihenfolge"),"")&amp;IF(K26&lt;&gt;"",IF(K26&gt;K25,"","Reihenfolge"),"")</f>
        <v/>
      </c>
    </row>
    <row r="29" spans="2:15">
      <c r="B29" s="40" t="s">
        <v>42</v>
      </c>
      <c r="C29" s="90">
        <v>31</v>
      </c>
      <c r="D29" s="90"/>
      <c r="E29" s="41" t="s">
        <v>43</v>
      </c>
      <c r="G29" s="69"/>
      <c r="I29" s="6" t="s">
        <v>51</v>
      </c>
      <c r="O29" s="6" t="s">
        <v>54</v>
      </c>
    </row>
    <row r="30" spans="2:15">
      <c r="B30" s="42">
        <v>1</v>
      </c>
      <c r="C30" s="43">
        <f>ROUND(L19,2)</f>
        <v>0</v>
      </c>
      <c r="D30" s="42">
        <v>3</v>
      </c>
      <c r="E30" s="44">
        <f>ROUND(M31,2)</f>
        <v>49.85</v>
      </c>
      <c r="G30" s="69"/>
      <c r="I30" s="29" t="s">
        <v>45</v>
      </c>
      <c r="J30" s="29" t="s">
        <v>46</v>
      </c>
      <c r="K30" s="29" t="s">
        <v>47</v>
      </c>
      <c r="L30" s="30" t="s">
        <v>48</v>
      </c>
      <c r="M30" s="30" t="s">
        <v>49</v>
      </c>
      <c r="O30" s="45">
        <f>M19</f>
        <v>0</v>
      </c>
    </row>
    <row r="31" spans="2:15">
      <c r="B31" s="42">
        <v>2</v>
      </c>
      <c r="C31" s="46">
        <f>ROUND(L25,2)</f>
        <v>0</v>
      </c>
      <c r="D31" s="42" t="s">
        <v>61</v>
      </c>
      <c r="E31" s="44">
        <f>ROUND(C30+C31-E30,2)</f>
        <v>-49.85</v>
      </c>
      <c r="G31" s="69"/>
      <c r="I31" s="81">
        <v>456</v>
      </c>
      <c r="J31" s="2">
        <v>171</v>
      </c>
      <c r="K31" s="2">
        <v>31</v>
      </c>
      <c r="L31" s="3">
        <v>2965.81</v>
      </c>
      <c r="M31" s="3">
        <v>49.85</v>
      </c>
      <c r="N31" s="47">
        <v>0.02</v>
      </c>
      <c r="O31" s="45">
        <f>O30*N31</f>
        <v>0</v>
      </c>
    </row>
    <row r="32" spans="2:15">
      <c r="C32" s="48"/>
      <c r="G32" s="69"/>
      <c r="I32" s="29"/>
      <c r="J32" s="2"/>
      <c r="K32" s="2">
        <v>131</v>
      </c>
      <c r="L32" s="4"/>
      <c r="M32" s="3">
        <v>2906.49</v>
      </c>
      <c r="O32" s="45">
        <f>O30-O31</f>
        <v>0</v>
      </c>
    </row>
    <row r="33" spans="2:15">
      <c r="B33" s="6" t="s">
        <v>58</v>
      </c>
      <c r="C33" s="48"/>
      <c r="G33" s="69"/>
      <c r="I33" s="29"/>
      <c r="J33" s="2"/>
      <c r="K33" s="2">
        <v>141</v>
      </c>
      <c r="L33" s="4"/>
      <c r="M33" s="3">
        <v>9.4700000000000006</v>
      </c>
      <c r="N33" s="6" t="str">
        <f>IF(AND(J31=L!J31,Schueler!J32=L!J32,Schueler!J33=L!J33,Schueler!K31=L!K31,Schueler!K32=L!K32,Schueler!K33=L!K33,Schueler!L31=L!L31,Schueler!L32=L!L32,Schueler!L33=L!L33,Schueler!M31=L!M31,Schueler!M32=L!M32,Schueler!M33=L!M33),"OK","Falsch")</f>
        <v>OK</v>
      </c>
    </row>
    <row r="34" spans="2:15">
      <c r="C34" s="6" t="s">
        <v>93</v>
      </c>
      <c r="E34" s="59"/>
      <c r="F34" s="6" t="str">
        <f>IF(E34=L!E34,"OK","Falsch")</f>
        <v>Falsch</v>
      </c>
      <c r="G34" s="69"/>
      <c r="J34" s="5" t="str">
        <f>IF(J33&lt;&gt;"",IF(J33&gt;J32,"","Reihenfolge"),"")&amp;IF(J32&lt;&gt;"",IF(J32&gt;J31,"","Reihenfolge"),"")</f>
        <v/>
      </c>
      <c r="K34" s="5" t="str">
        <f>IF(K33&lt;&gt;"",IF(K33&gt;K32,"","Reihenfolge"),"")&amp;IF(K32&lt;&gt;"",IF(K32&gt;K31,"","Reihenfolge"),"")</f>
        <v/>
      </c>
      <c r="N34" s="49" t="s">
        <v>55</v>
      </c>
    </row>
    <row r="35" spans="2:15">
      <c r="C35" s="6" t="s">
        <v>94</v>
      </c>
      <c r="E35" s="59"/>
      <c r="F35" s="6" t="str">
        <f>IF(E35=L!E35,"OK","Falsch")</f>
        <v>Falsch</v>
      </c>
      <c r="G35" s="69"/>
      <c r="I35" s="6" t="s">
        <v>57</v>
      </c>
      <c r="N35" s="47">
        <v>1.19</v>
      </c>
      <c r="O35" s="45">
        <f>O30-O32</f>
        <v>0</v>
      </c>
    </row>
    <row r="36" spans="2:15">
      <c r="C36" s="6" t="s">
        <v>95</v>
      </c>
      <c r="E36" s="59"/>
      <c r="F36" s="6" t="str">
        <f>IF(E36=L!E36,"OK","Falsch")</f>
        <v>Falsch</v>
      </c>
      <c r="G36" s="69"/>
      <c r="I36" s="29" t="s">
        <v>45</v>
      </c>
      <c r="J36" s="29" t="s">
        <v>46</v>
      </c>
      <c r="K36" s="29" t="s">
        <v>47</v>
      </c>
      <c r="L36" s="30" t="s">
        <v>48</v>
      </c>
      <c r="M36" s="30" t="s">
        <v>49</v>
      </c>
      <c r="N36" s="47">
        <v>1</v>
      </c>
      <c r="O36" s="45">
        <f>O35/N35</f>
        <v>0</v>
      </c>
    </row>
    <row r="37" spans="2:15">
      <c r="B37" s="6" t="s">
        <v>59</v>
      </c>
      <c r="E37" s="59"/>
      <c r="F37" s="6" t="str">
        <f>IF(E37=L!E37,"OK","Falsch")</f>
        <v>Falsch</v>
      </c>
      <c r="G37" s="69"/>
      <c r="I37" s="79">
        <v>457</v>
      </c>
      <c r="J37" s="64"/>
      <c r="K37" s="64"/>
      <c r="L37" s="65"/>
      <c r="M37" s="65"/>
      <c r="N37" s="47">
        <v>0.19</v>
      </c>
      <c r="O37" s="45">
        <f>O35-O36</f>
        <v>0</v>
      </c>
    </row>
    <row r="38" spans="2:15">
      <c r="B38" s="5" t="s">
        <v>60</v>
      </c>
      <c r="E38" s="45">
        <f>E34+E35-E36</f>
        <v>0</v>
      </c>
      <c r="G38" s="69"/>
      <c r="I38" s="29"/>
      <c r="J38" s="64"/>
      <c r="K38" s="64"/>
      <c r="L38" s="67"/>
      <c r="M38" s="65"/>
    </row>
    <row r="39" spans="2:15">
      <c r="G39" s="69"/>
      <c r="I39" s="29"/>
      <c r="J39" s="64"/>
      <c r="K39" s="64"/>
      <c r="L39" s="67"/>
      <c r="M39" s="65"/>
      <c r="N39" s="6" t="str">
        <f>IF(AND(J37=L!J37,Schueler!J38=L!J38,Schueler!J39=L!J39,Schueler!K37=L!K37,Schueler!K38=L!K38,Schueler!K39=L!K39,Schueler!L37=L!L37,Schueler!L38=L!L38,Schueler!L39=L!L39,Schueler!M37=L!M37,Schueler!M38=L!M38,Schueler!M39=L!M39),"OK","Falsch")</f>
        <v>Falsch</v>
      </c>
    </row>
    <row r="40" spans="2:15">
      <c r="B40" s="83" t="s">
        <v>62</v>
      </c>
      <c r="C40" s="83"/>
      <c r="D40" t="s">
        <v>114</v>
      </c>
      <c r="G40" s="69"/>
      <c r="J40" s="5" t="str">
        <f>IF(J39&lt;&gt;"",IF(J39&gt;J38,"","Reihenfolge"),"")&amp;IF(J38&lt;&gt;"",IF(J38&gt;J37,"","Reihenfolge"),"")</f>
        <v/>
      </c>
      <c r="K40" s="5" t="str">
        <f>IF(K39&lt;&gt;"",IF(K39&gt;K38,"","Reihenfolge"),"")&amp;IF(K38&lt;&gt;"",IF(K38&gt;K37,"","Reihenfolge"),"")</f>
        <v/>
      </c>
    </row>
    <row r="41" spans="2:15">
      <c r="B41" s="6" t="s">
        <v>63</v>
      </c>
      <c r="C41" s="50">
        <f>1/8</f>
        <v>0.125</v>
      </c>
      <c r="G41" s="69"/>
      <c r="I41" s="6" t="s">
        <v>71</v>
      </c>
    </row>
    <row r="42" spans="2:15">
      <c r="B42" s="6" t="s">
        <v>67</v>
      </c>
      <c r="E42" s="59"/>
      <c r="F42" s="6" t="str">
        <f>IF(E42=L!E42,"OK","Falsch")</f>
        <v>Falsch</v>
      </c>
      <c r="I42" s="29" t="s">
        <v>45</v>
      </c>
      <c r="J42" s="29" t="s">
        <v>46</v>
      </c>
      <c r="K42" s="29" t="s">
        <v>47</v>
      </c>
      <c r="L42" s="30" t="s">
        <v>48</v>
      </c>
      <c r="M42" s="30" t="s">
        <v>49</v>
      </c>
    </row>
    <row r="43" spans="2:15">
      <c r="D43" s="6" t="s">
        <v>64</v>
      </c>
      <c r="E43" s="45">
        <f>E38*C41</f>
        <v>0</v>
      </c>
      <c r="F43" s="6" t="s">
        <v>65</v>
      </c>
      <c r="I43" s="84" t="s">
        <v>91</v>
      </c>
      <c r="J43" s="64"/>
      <c r="K43" s="64"/>
      <c r="L43" s="65"/>
      <c r="M43" s="65"/>
    </row>
    <row r="44" spans="2:15">
      <c r="F44" s="6" t="s">
        <v>56</v>
      </c>
      <c r="G44" s="51">
        <f>E5</f>
        <v>42811</v>
      </c>
      <c r="I44" s="29"/>
      <c r="J44" s="64"/>
      <c r="K44" s="64"/>
      <c r="L44" s="67"/>
      <c r="M44" s="65"/>
    </row>
    <row r="45" spans="2:15">
      <c r="F45" s="6" t="s">
        <v>66</v>
      </c>
      <c r="G45" s="6">
        <f>12-MONTH(G44)+1</f>
        <v>10</v>
      </c>
      <c r="I45" s="29"/>
      <c r="J45" s="64"/>
      <c r="K45" s="64"/>
      <c r="L45" s="67"/>
      <c r="M45" s="65"/>
      <c r="N45" s="6" t="str">
        <f>IF(AND(J43=L!J43,Schueler!J44=L!J44,Schueler!J45=L!J45,Schueler!K43=L!K43,Schueler!K44=L!K44,Schueler!K45=L!K45,Schueler!L43=L!L43,Schueler!L44=L!L44,Schueler!L45=L!L45,Schueler!M43=L!M43,Schueler!M44=L!M44,Schueler!M45=L!M45),"OK","Falsch")</f>
        <v>Falsch</v>
      </c>
    </row>
    <row r="46" spans="2:15">
      <c r="J46" s="5" t="str">
        <f>IF(J45&lt;&gt;"",IF(J45&gt;J44,"","Reihenfolge"),"")&amp;IF(J44&lt;&gt;"",IF(J44&gt;J43,"","Reihenfolge"),"")</f>
        <v/>
      </c>
      <c r="K46" s="5" t="str">
        <f>IF(K45&lt;&gt;"",IF(K45&gt;K44,"","Reihenfolge"),"")&amp;IF(K44&lt;&gt;"",IF(K44&gt;K43,"","Reihenfolge"),"")</f>
        <v/>
      </c>
    </row>
    <row r="47" spans="2:15">
      <c r="B47" s="6" t="s">
        <v>90</v>
      </c>
    </row>
    <row r="48" spans="2:15">
      <c r="B48" s="52" t="s">
        <v>42</v>
      </c>
      <c r="C48" s="85">
        <v>31</v>
      </c>
      <c r="D48" s="85"/>
      <c r="E48" s="53" t="s">
        <v>43</v>
      </c>
    </row>
    <row r="49" spans="1:14">
      <c r="B49" s="54">
        <v>1</v>
      </c>
      <c r="C49" s="60"/>
      <c r="D49" s="55">
        <v>3</v>
      </c>
      <c r="E49" s="59"/>
      <c r="F49" s="6" t="str">
        <f>IF(C49=L!C49,"Soll-OK","")</f>
        <v/>
      </c>
      <c r="G49" s="6" t="str">
        <f>IF(E49=L!E49,"Haben-OK","")</f>
        <v/>
      </c>
    </row>
    <row r="50" spans="1:14">
      <c r="B50" s="54">
        <v>2</v>
      </c>
      <c r="C50" s="62"/>
      <c r="D50" s="55">
        <v>5</v>
      </c>
      <c r="E50" s="59"/>
      <c r="F50" s="6" t="str">
        <f>IF(C50=L!C50,"Soll-OK","")</f>
        <v/>
      </c>
      <c r="G50" s="6" t="str">
        <f>IF(E50=L!E50,"Haben-OK","")</f>
        <v/>
      </c>
    </row>
    <row r="51" spans="1:14">
      <c r="B51" s="54"/>
      <c r="C51" s="63"/>
      <c r="D51" s="55">
        <v>940</v>
      </c>
      <c r="E51" s="59"/>
      <c r="G51" s="6" t="str">
        <f>IF(E51=L!E51,"Haben-OK","")</f>
        <v/>
      </c>
    </row>
    <row r="52" spans="1:14">
      <c r="B52" s="56"/>
      <c r="C52" s="60"/>
      <c r="D52" s="56"/>
      <c r="E52" s="61"/>
    </row>
    <row r="53" spans="1:14">
      <c r="A53" s="5" t="s">
        <v>92</v>
      </c>
    </row>
    <row r="54" spans="1:14">
      <c r="A54" s="6" t="s">
        <v>68</v>
      </c>
      <c r="B54" s="6" t="s">
        <v>124</v>
      </c>
      <c r="D54" s="6">
        <v>33000</v>
      </c>
      <c r="F54" s="49" t="s">
        <v>76</v>
      </c>
      <c r="G54" s="6">
        <v>2017</v>
      </c>
      <c r="I54" s="6" t="s">
        <v>123</v>
      </c>
    </row>
    <row r="55" spans="1:14">
      <c r="B55" s="6" t="s">
        <v>69</v>
      </c>
      <c r="D55" s="6">
        <v>90000</v>
      </c>
      <c r="I55" s="29" t="s">
        <v>45</v>
      </c>
      <c r="J55" s="29" t="s">
        <v>46</v>
      </c>
      <c r="K55" s="29" t="s">
        <v>47</v>
      </c>
      <c r="L55" s="30" t="s">
        <v>48</v>
      </c>
      <c r="M55" s="30" t="s">
        <v>49</v>
      </c>
    </row>
    <row r="56" spans="1:14">
      <c r="B56" s="6" t="s">
        <v>70</v>
      </c>
      <c r="D56" s="57">
        <v>10</v>
      </c>
      <c r="I56" s="29" t="s">
        <v>91</v>
      </c>
      <c r="J56" s="64"/>
      <c r="K56" s="64"/>
      <c r="L56" s="65"/>
      <c r="M56" s="65"/>
    </row>
    <row r="57" spans="1:14">
      <c r="B57" s="6" t="s">
        <v>73</v>
      </c>
      <c r="I57" s="29"/>
      <c r="J57" s="64"/>
      <c r="K57" s="64"/>
      <c r="L57" s="67"/>
      <c r="M57" s="65"/>
    </row>
    <row r="58" spans="1:14">
      <c r="B58" s="52" t="s">
        <v>42</v>
      </c>
      <c r="C58" s="85">
        <v>33</v>
      </c>
      <c r="D58" s="85"/>
      <c r="E58" s="53" t="s">
        <v>43</v>
      </c>
      <c r="I58" s="29"/>
      <c r="J58" s="64"/>
      <c r="K58" s="64"/>
      <c r="L58" s="67"/>
      <c r="M58" s="65"/>
      <c r="N58" s="6" t="str">
        <f>IF(AND(J56=L!J56,Schueler!J57=L!J57,Schueler!J58=L!J58,Schueler!K56=L!K56,Schueler!K57=L!K57,Schueler!K58=L!K58,Schueler!L56=L!L56,Schueler!L57=L!L57,Schueler!L58=L!L58,Schueler!M56=L!M56,Schueler!M57=L!M57,Schueler!M58=L!M58),"OK","Falsch")</f>
        <v>Falsch</v>
      </c>
    </row>
    <row r="59" spans="1:14">
      <c r="B59" s="55" t="s">
        <v>72</v>
      </c>
      <c r="C59" s="60"/>
      <c r="D59" s="55">
        <v>6</v>
      </c>
      <c r="E59" s="59"/>
      <c r="F59" s="6" t="str">
        <f>IF(C59=L!C59,"Soll-OK","")</f>
        <v/>
      </c>
      <c r="G59" s="6" t="str">
        <f>IF(E59=L!E59,"Haben-OK","")</f>
        <v/>
      </c>
      <c r="J59" s="5" t="str">
        <f>IF(J58&lt;&gt;"",IF(J58&gt;J57,"","Reihenfolge"),"")&amp;IF(J57&lt;&gt;"",IF(J57&gt;J56,"","Reihenfolge"),"")</f>
        <v/>
      </c>
      <c r="K59" s="5" t="str">
        <f>IF(K58&lt;&gt;"",IF(K58&gt;K57,"","Reihenfolge"),"")&amp;IF(K57&lt;&gt;"",IF(K57&gt;K56,"","Reihenfolge"),"")</f>
        <v/>
      </c>
    </row>
    <row r="60" spans="1:14">
      <c r="B60" s="55"/>
      <c r="C60" s="62"/>
      <c r="D60" s="55">
        <v>940</v>
      </c>
      <c r="E60" s="59"/>
      <c r="G60" s="6" t="str">
        <f>IF(E60=L!E60,"Haben-OK","")</f>
        <v/>
      </c>
      <c r="I60" s="49" t="s">
        <v>74</v>
      </c>
      <c r="J60" s="6" t="s">
        <v>75</v>
      </c>
    </row>
    <row r="61" spans="1:14">
      <c r="B61" s="55"/>
      <c r="C61" s="63"/>
      <c r="D61" s="55"/>
      <c r="E61" s="59"/>
      <c r="I61" s="6" t="s">
        <v>80</v>
      </c>
      <c r="J61" s="70"/>
      <c r="K61" s="6" t="s">
        <v>82</v>
      </c>
      <c r="L61" s="6" t="str">
        <f>IF(J61=L!J61,"OK","Falsch")</f>
        <v>Falsch</v>
      </c>
    </row>
    <row r="62" spans="1:14">
      <c r="B62" s="58"/>
      <c r="C62" s="60"/>
      <c r="D62" s="58"/>
      <c r="E62" s="61"/>
      <c r="I62" s="6" t="s">
        <v>81</v>
      </c>
      <c r="J62" s="70"/>
      <c r="K62" s="6" t="s">
        <v>97</v>
      </c>
      <c r="L62" s="6" t="str">
        <f>IF(J62=L!J62,"OK","Falsch")</f>
        <v>Falsch</v>
      </c>
    </row>
    <row r="63" spans="1:14">
      <c r="I63" s="6" t="s">
        <v>77</v>
      </c>
    </row>
    <row r="64" spans="1:14">
      <c r="I64" s="6" t="s">
        <v>72</v>
      </c>
      <c r="J64" s="6">
        <v>2016</v>
      </c>
      <c r="K64" s="45">
        <f>D54+L56</f>
        <v>33000</v>
      </c>
    </row>
    <row r="65" spans="1:15">
      <c r="B65" s="6" t="s">
        <v>78</v>
      </c>
      <c r="C65" s="6">
        <f>D55</f>
        <v>90000</v>
      </c>
      <c r="I65" s="6" t="s">
        <v>72</v>
      </c>
      <c r="J65" s="6">
        <v>2015</v>
      </c>
      <c r="K65" s="45">
        <f>K64+$L$56</f>
        <v>33000</v>
      </c>
    </row>
    <row r="66" spans="1:15">
      <c r="B66" s="6" t="s">
        <v>79</v>
      </c>
      <c r="C66" s="6" t="e">
        <f>C65/D56/12*L73</f>
        <v>#DIV/0!</v>
      </c>
      <c r="D66" s="6" t="s">
        <v>88</v>
      </c>
      <c r="E66" s="6" t="e">
        <f>L73</f>
        <v>#DIV/0!</v>
      </c>
      <c r="I66" s="6" t="s">
        <v>72</v>
      </c>
      <c r="J66" s="6">
        <v>2014</v>
      </c>
      <c r="K66" s="45">
        <f t="shared" ref="K66:K69" si="0">K65+$L$56</f>
        <v>33000</v>
      </c>
    </row>
    <row r="67" spans="1:15">
      <c r="C67" s="6" t="e">
        <f>C65-C66</f>
        <v>#DIV/0!</v>
      </c>
      <c r="D67" s="6" t="s">
        <v>72</v>
      </c>
      <c r="E67" s="6">
        <v>2011</v>
      </c>
      <c r="I67" s="6" t="s">
        <v>72</v>
      </c>
      <c r="J67" s="6">
        <v>2013</v>
      </c>
      <c r="K67" s="45">
        <f t="shared" si="0"/>
        <v>33000</v>
      </c>
    </row>
    <row r="68" spans="1:15">
      <c r="C68" s="6" t="e">
        <f>C67-$M$56</f>
        <v>#DIV/0!</v>
      </c>
      <c r="D68" s="6" t="s">
        <v>72</v>
      </c>
      <c r="E68" s="6">
        <v>2012</v>
      </c>
      <c r="I68" s="6" t="s">
        <v>72</v>
      </c>
      <c r="J68" s="6">
        <v>2012</v>
      </c>
      <c r="K68" s="45">
        <f t="shared" si="0"/>
        <v>33000</v>
      </c>
    </row>
    <row r="69" spans="1:15">
      <c r="C69" s="6" t="e">
        <f t="shared" ref="C69:C75" si="1">C68-$M$56</f>
        <v>#DIV/0!</v>
      </c>
      <c r="D69" s="6" t="s">
        <v>72</v>
      </c>
      <c r="E69" s="6">
        <v>2013</v>
      </c>
      <c r="I69" s="6" t="s">
        <v>72</v>
      </c>
      <c r="J69" s="6">
        <v>2011</v>
      </c>
      <c r="K69" s="45">
        <f t="shared" si="0"/>
        <v>33000</v>
      </c>
    </row>
    <row r="70" spans="1:15">
      <c r="C70" s="6" t="e">
        <f t="shared" si="1"/>
        <v>#DIV/0!</v>
      </c>
      <c r="D70" s="6" t="s">
        <v>72</v>
      </c>
      <c r="E70" s="6">
        <v>2014</v>
      </c>
      <c r="I70" s="6" t="s">
        <v>84</v>
      </c>
      <c r="J70" s="6">
        <v>2010</v>
      </c>
      <c r="K70" s="45">
        <f>D55</f>
        <v>90000</v>
      </c>
    </row>
    <row r="71" spans="1:15">
      <c r="C71" s="6" t="e">
        <f t="shared" si="1"/>
        <v>#DIV/0!</v>
      </c>
      <c r="D71" s="6" t="s">
        <v>72</v>
      </c>
      <c r="E71" s="6">
        <v>2015</v>
      </c>
      <c r="I71" s="6" t="s">
        <v>85</v>
      </c>
      <c r="L71" s="45">
        <f>K70-K69</f>
        <v>57000</v>
      </c>
    </row>
    <row r="72" spans="1:15">
      <c r="C72" s="6" t="e">
        <f t="shared" si="1"/>
        <v>#DIV/0!</v>
      </c>
      <c r="D72" s="6" t="s">
        <v>72</v>
      </c>
      <c r="E72" s="6">
        <v>2016</v>
      </c>
      <c r="I72" s="6" t="s">
        <v>86</v>
      </c>
      <c r="L72" s="45">
        <f>L56/12</f>
        <v>0</v>
      </c>
    </row>
    <row r="73" spans="1:15">
      <c r="C73" s="6" t="e">
        <f t="shared" si="1"/>
        <v>#DIV/0!</v>
      </c>
      <c r="D73" s="6" t="s">
        <v>72</v>
      </c>
      <c r="E73" s="6">
        <v>2017</v>
      </c>
      <c r="I73" s="6" t="s">
        <v>87</v>
      </c>
      <c r="L73" s="6" t="e">
        <f>L71/L72</f>
        <v>#DIV/0!</v>
      </c>
    </row>
    <row r="74" spans="1:15">
      <c r="C74" s="6" t="e">
        <f t="shared" si="1"/>
        <v>#DIV/0!</v>
      </c>
      <c r="D74" s="6" t="s">
        <v>72</v>
      </c>
      <c r="E74" s="6">
        <v>2018</v>
      </c>
    </row>
    <row r="75" spans="1:15">
      <c r="C75" s="6" t="e">
        <f t="shared" si="1"/>
        <v>#DIV/0!</v>
      </c>
      <c r="D75" s="6" t="s">
        <v>72</v>
      </c>
      <c r="E75" s="6">
        <v>2019</v>
      </c>
    </row>
    <row r="76" spans="1:15">
      <c r="C76" s="6" t="e">
        <f>C75-$M$56-1</f>
        <v>#DIV/0!</v>
      </c>
      <c r="D76" s="6" t="s">
        <v>72</v>
      </c>
      <c r="E76" s="6">
        <v>2020</v>
      </c>
    </row>
    <row r="77" spans="1:15">
      <c r="C77" s="6">
        <v>1</v>
      </c>
      <c r="D77" s="6" t="s">
        <v>72</v>
      </c>
      <c r="E77" s="6" t="s">
        <v>89</v>
      </c>
    </row>
    <row r="79" spans="1:15">
      <c r="A79" s="1" t="s">
        <v>92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t="s">
        <v>98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t="s">
        <v>104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t="s">
        <v>105</v>
      </c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t="s">
        <v>99</v>
      </c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t="s">
        <v>106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t="s">
        <v>100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t="s">
        <v>113</v>
      </c>
      <c r="B87"/>
      <c r="C87"/>
      <c r="D87"/>
      <c r="E87"/>
      <c r="F87"/>
      <c r="G87"/>
      <c r="H87"/>
      <c r="I87"/>
      <c r="J87" t="s">
        <v>109</v>
      </c>
      <c r="K87"/>
      <c r="L87"/>
      <c r="M87"/>
      <c r="N87"/>
      <c r="O87"/>
    </row>
    <row r="88" spans="1:15">
      <c r="A88" t="s">
        <v>118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/>
      <c r="B89" s="72" t="s">
        <v>119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/>
      <c r="O89"/>
    </row>
    <row r="90" spans="1:15">
      <c r="A90" t="s">
        <v>107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/>
      <c r="B91" t="s">
        <v>103</v>
      </c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/>
      <c r="B92" t="s">
        <v>108</v>
      </c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t="s">
        <v>102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/>
      <c r="B94" t="s">
        <v>101</v>
      </c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/>
      <c r="B95" t="s">
        <v>112</v>
      </c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t="s">
        <v>110</v>
      </c>
      <c r="B96"/>
      <c r="C96" t="s">
        <v>111</v>
      </c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</sheetData>
  <mergeCells count="7">
    <mergeCell ref="C58:D58"/>
    <mergeCell ref="C12:D12"/>
    <mergeCell ref="K12:L12"/>
    <mergeCell ref="C13:D13"/>
    <mergeCell ref="K13:L13"/>
    <mergeCell ref="C29:D29"/>
    <mergeCell ref="C48:D48"/>
  </mergeCells>
  <conditionalFormatting sqref="J22:K22">
    <cfRule type="cellIs" dxfId="44" priority="45" stopIfTrue="1" operator="equal">
      <formula>"Reihenfolge"</formula>
    </cfRule>
  </conditionalFormatting>
  <conditionalFormatting sqref="J28:K28">
    <cfRule type="cellIs" dxfId="43" priority="44" stopIfTrue="1" operator="equal">
      <formula>"Reihenfolge"</formula>
    </cfRule>
  </conditionalFormatting>
  <conditionalFormatting sqref="J34:K34">
    <cfRule type="cellIs" dxfId="42" priority="43" stopIfTrue="1" operator="equal">
      <formula>"Reihenfolge"</formula>
    </cfRule>
  </conditionalFormatting>
  <conditionalFormatting sqref="J40:K40">
    <cfRule type="cellIs" dxfId="41" priority="42" stopIfTrue="1" operator="equal">
      <formula>"Reihenfolge"</formula>
    </cfRule>
  </conditionalFormatting>
  <conditionalFormatting sqref="J46:K46">
    <cfRule type="cellIs" dxfId="40" priority="41" stopIfTrue="1" operator="equal">
      <formula>"Reihenfolge"</formula>
    </cfRule>
  </conditionalFormatting>
  <conditionalFormatting sqref="J59:K59">
    <cfRule type="cellIs" dxfId="39" priority="40" stopIfTrue="1" operator="equal">
      <formula>"Reihenfolge"</formula>
    </cfRule>
  </conditionalFormatting>
  <conditionalFormatting sqref="F34">
    <cfRule type="cellIs" dxfId="38" priority="39" operator="equal">
      <formula>"Falsch"</formula>
    </cfRule>
  </conditionalFormatting>
  <conditionalFormatting sqref="F35:F37">
    <cfRule type="cellIs" dxfId="37" priority="38" operator="equal">
      <formula>"Falsch"</formula>
    </cfRule>
  </conditionalFormatting>
  <conditionalFormatting sqref="F42">
    <cfRule type="cellIs" dxfId="36" priority="37" operator="equal">
      <formula>"Falsch"</formula>
    </cfRule>
  </conditionalFormatting>
  <conditionalFormatting sqref="F49:F50">
    <cfRule type="cellIs" dxfId="35" priority="36" operator="equal">
      <formula>"Soll-OK"</formula>
    </cfRule>
  </conditionalFormatting>
  <conditionalFormatting sqref="G49:G51">
    <cfRule type="cellIs" dxfId="34" priority="35" operator="equal">
      <formula>"Haben-OK"</formula>
    </cfRule>
  </conditionalFormatting>
  <conditionalFormatting sqref="F59">
    <cfRule type="cellIs" dxfId="33" priority="34" operator="equal">
      <formula>"Falsch"</formula>
    </cfRule>
  </conditionalFormatting>
  <conditionalFormatting sqref="N45">
    <cfRule type="cellIs" dxfId="32" priority="33" operator="equal">
      <formula>"Falsch"</formula>
    </cfRule>
  </conditionalFormatting>
  <conditionalFormatting sqref="N39">
    <cfRule type="cellIs" dxfId="31" priority="32" operator="equal">
      <formula>"Falsch"</formula>
    </cfRule>
  </conditionalFormatting>
  <conditionalFormatting sqref="N58">
    <cfRule type="cellIs" dxfId="30" priority="31" operator="equal">
      <formula>"Falsch"</formula>
    </cfRule>
  </conditionalFormatting>
  <conditionalFormatting sqref="N33">
    <cfRule type="cellIs" dxfId="29" priority="30" operator="equal">
      <formula>"Falsch"</formula>
    </cfRule>
  </conditionalFormatting>
  <conditionalFormatting sqref="N27">
    <cfRule type="cellIs" dxfId="28" priority="29" operator="equal">
      <formula>"Falsch"</formula>
    </cfRule>
  </conditionalFormatting>
  <conditionalFormatting sqref="N21">
    <cfRule type="cellIs" dxfId="27" priority="28" operator="equal">
      <formula>"Falsch"</formula>
    </cfRule>
  </conditionalFormatting>
  <conditionalFormatting sqref="F59">
    <cfRule type="cellIs" dxfId="26" priority="27" operator="equal">
      <formula>"Soll-OK"</formula>
    </cfRule>
  </conditionalFormatting>
  <conditionalFormatting sqref="G59:G60">
    <cfRule type="cellIs" dxfId="25" priority="26" operator="equal">
      <formula>"Haben-OK"</formula>
    </cfRule>
  </conditionalFormatting>
  <conditionalFormatting sqref="L61">
    <cfRule type="cellIs" dxfId="24" priority="25" operator="equal">
      <formula>"Falsch"</formula>
    </cfRule>
  </conditionalFormatting>
  <conditionalFormatting sqref="L62">
    <cfRule type="cellIs" dxfId="23" priority="24" operator="equal">
      <formula>"Falsch"</formula>
    </cfRule>
  </conditionalFormatting>
  <conditionalFormatting sqref="B29:E31">
    <cfRule type="expression" dxfId="22" priority="23">
      <formula>$F$37="OK"</formula>
    </cfRule>
  </conditionalFormatting>
  <conditionalFormatting sqref="B29:E32">
    <cfRule type="expression" dxfId="21" priority="22">
      <formula>$F$37&lt;&gt;"OK"</formula>
    </cfRule>
  </conditionalFormatting>
  <conditionalFormatting sqref="I63:L73">
    <cfRule type="expression" dxfId="20" priority="21">
      <formula>OR($L$61&lt;&gt;"OK",$L$62&lt;&gt;"OK")</formula>
    </cfRule>
  </conditionalFormatting>
  <conditionalFormatting sqref="B65:E77">
    <cfRule type="expression" dxfId="19" priority="20">
      <formula>OR($L$61&lt;&gt;"OK",$L$62&lt;&gt;"OK")</formula>
    </cfRule>
  </conditionalFormatting>
  <conditionalFormatting sqref="O29:O37">
    <cfRule type="expression" dxfId="18" priority="19">
      <formula>$N$33&lt;&gt;"OK"</formula>
    </cfRule>
  </conditionalFormatting>
  <conditionalFormatting sqref="N34:N37">
    <cfRule type="expression" dxfId="17" priority="18">
      <formula>$N$33&lt;&gt;"OK"</formula>
    </cfRule>
  </conditionalFormatting>
  <conditionalFormatting sqref="N31">
    <cfRule type="expression" dxfId="16" priority="17">
      <formula>$N$33&lt;&gt;"OK"</formula>
    </cfRule>
  </conditionalFormatting>
  <conditionalFormatting sqref="B49">
    <cfRule type="expression" dxfId="15" priority="16">
      <formula>$F$49&lt;&gt;"Soll-OK"</formula>
    </cfRule>
  </conditionalFormatting>
  <conditionalFormatting sqref="B50">
    <cfRule type="expression" dxfId="14" priority="15">
      <formula>$F$50&lt;&gt;"Soll-OK"</formula>
    </cfRule>
  </conditionalFormatting>
  <conditionalFormatting sqref="D49">
    <cfRule type="expression" dxfId="13" priority="14">
      <formula>$G$49&lt;&gt;"Haben-OK"</formula>
    </cfRule>
  </conditionalFormatting>
  <conditionalFormatting sqref="D50">
    <cfRule type="expression" dxfId="12" priority="13">
      <formula>$G$50&lt;&gt;"Haben-OK"</formula>
    </cfRule>
  </conditionalFormatting>
  <conditionalFormatting sqref="D51">
    <cfRule type="expression" dxfId="11" priority="12">
      <formula>$G$51&lt;&gt;"Haben-OK"</formula>
    </cfRule>
  </conditionalFormatting>
  <conditionalFormatting sqref="B59">
    <cfRule type="expression" dxfId="10" priority="11">
      <formula>$F$59&lt;&gt;"Soll-OK"</formula>
    </cfRule>
  </conditionalFormatting>
  <conditionalFormatting sqref="D59">
    <cfRule type="expression" dxfId="9" priority="10">
      <formula>$G$59&lt;&gt;"Haben-OK"</formula>
    </cfRule>
  </conditionalFormatting>
  <conditionalFormatting sqref="D60">
    <cfRule type="expression" dxfId="8" priority="9">
      <formula>$G$60&lt;&gt;"Haben-OK"</formula>
    </cfRule>
  </conditionalFormatting>
  <conditionalFormatting sqref="D43:G45">
    <cfRule type="expression" dxfId="7" priority="8">
      <formula>$F$42&lt;&gt;"OK"</formula>
    </cfRule>
  </conditionalFormatting>
  <conditionalFormatting sqref="B38:E38">
    <cfRule type="expression" dxfId="6" priority="7">
      <formula>$F$37&lt;&gt;"OK"</formula>
    </cfRule>
  </conditionalFormatting>
  <conditionalFormatting sqref="N27">
    <cfRule type="cellIs" dxfId="5" priority="6" operator="equal">
      <formula>"Falsch"</formula>
    </cfRule>
  </conditionalFormatting>
  <conditionalFormatting sqref="N33">
    <cfRule type="cellIs" dxfId="4" priority="5" operator="equal">
      <formula>"Falsch"</formula>
    </cfRule>
  </conditionalFormatting>
  <conditionalFormatting sqref="N39">
    <cfRule type="cellIs" dxfId="3" priority="4" operator="equal">
      <formula>"Falsch"</formula>
    </cfRule>
  </conditionalFormatting>
  <conditionalFormatting sqref="N45">
    <cfRule type="cellIs" dxfId="2" priority="3" operator="equal">
      <formula>"Falsch"</formula>
    </cfRule>
  </conditionalFormatting>
  <conditionalFormatting sqref="N58">
    <cfRule type="cellIs" dxfId="1" priority="2" operator="equal">
      <formula>"Falsch"</formula>
    </cfRule>
  </conditionalFormatting>
  <conditionalFormatting sqref="N58">
    <cfRule type="cellIs" dxfId="0" priority="1" operator="equal">
      <formula>"Falsch"</formula>
    </cfRule>
  </conditionalFormatting>
  <printOptions headings="1" gridLines="1"/>
  <pageMargins left="0.70866141732283472" right="0.51181102362204722" top="0.78740157480314965" bottom="0.59055118110236227" header="0.31496062992125984" footer="0.31496062992125984"/>
  <pageSetup paperSize="9" scale="52" orientation="portrait" horizontalDpi="300" verticalDpi="300" r:id="rId1"/>
  <headerFooter>
    <oddHeader>&amp;L&amp;"-,Fett"&amp;U&amp;KFF0000Lineare&amp;"-,Standard"&amp;U&amp;K01+000 Abschreibung&amp;CBuchung + allgem. Infos&amp;RWH</oddHeader>
    <oddFooter>&amp;RStand: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A3" sqref="A3"/>
    </sheetView>
  </sheetViews>
  <sheetFormatPr baseColWidth="10" defaultRowHeight="15"/>
  <sheetData>
    <row r="1" spans="1:12">
      <c r="A1" s="71" t="s">
        <v>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1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1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</row>
    <row r="19" spans="1:1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1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1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1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1:1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</row>
    <row r="28" spans="1:1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spans="1:1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1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</row>
    <row r="33" spans="1:1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</row>
    <row r="34" spans="1:1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1:12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4"/>
  <sheetViews>
    <sheetView topLeftCell="X1" workbookViewId="0">
      <selection sqref="A1:W1048576"/>
    </sheetView>
  </sheetViews>
  <sheetFormatPr baseColWidth="10" defaultRowHeight="15"/>
  <cols>
    <col min="1" max="2" width="11.42578125" hidden="1" customWidth="1"/>
    <col min="3" max="3" width="12" hidden="1" customWidth="1"/>
    <col min="4" max="4" width="11.42578125" hidden="1" customWidth="1"/>
    <col min="5" max="5" width="12" hidden="1" customWidth="1"/>
    <col min="6" max="7" width="11.42578125" hidden="1" customWidth="1"/>
    <col min="8" max="8" width="5.7109375" hidden="1" customWidth="1"/>
    <col min="9" max="10" width="11.42578125" hidden="1" customWidth="1"/>
    <col min="11" max="11" width="12" hidden="1" customWidth="1"/>
    <col min="12" max="14" width="11.42578125" hidden="1" customWidth="1"/>
    <col min="15" max="15" width="12" hidden="1" customWidth="1"/>
    <col min="16" max="21" width="11.42578125" hidden="1" customWidth="1"/>
    <col min="22" max="23" width="0" hidden="1" customWidth="1"/>
  </cols>
  <sheetData>
    <row r="1" spans="1:20">
      <c r="A1" s="91" t="s">
        <v>116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>
      <c r="A3" s="91" t="s">
        <v>21</v>
      </c>
      <c r="B3" s="91"/>
      <c r="C3" s="91"/>
      <c r="D3" s="91"/>
      <c r="E3" s="91"/>
      <c r="F3" s="91"/>
      <c r="G3" s="91"/>
      <c r="H3" s="91"/>
      <c r="I3" s="91" t="s">
        <v>25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>
      <c r="A4" s="91" t="s">
        <v>0</v>
      </c>
      <c r="B4" s="91"/>
      <c r="C4" s="91"/>
      <c r="D4" s="91" t="s">
        <v>1</v>
      </c>
      <c r="E4" s="91"/>
      <c r="F4" s="91" t="s">
        <v>2</v>
      </c>
      <c r="G4" s="91">
        <v>123</v>
      </c>
      <c r="H4" s="91"/>
      <c r="I4" s="91" t="s">
        <v>0</v>
      </c>
      <c r="J4" s="91"/>
      <c r="K4" s="91"/>
      <c r="L4" s="91" t="s">
        <v>1</v>
      </c>
      <c r="M4" s="91"/>
      <c r="N4" s="91" t="s">
        <v>2</v>
      </c>
      <c r="O4" s="91">
        <v>234</v>
      </c>
      <c r="P4" s="91"/>
      <c r="Q4" s="91"/>
      <c r="R4" s="91"/>
      <c r="S4" s="91"/>
      <c r="T4" s="91"/>
    </row>
    <row r="5" spans="1:20">
      <c r="A5" s="91"/>
      <c r="B5" s="91"/>
      <c r="C5" s="91"/>
      <c r="D5" s="91" t="s">
        <v>56</v>
      </c>
      <c r="E5" s="91">
        <v>42811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>
      <c r="A6" s="91" t="s">
        <v>3</v>
      </c>
      <c r="B6" s="91" t="s">
        <v>4</v>
      </c>
      <c r="C6" s="91" t="s">
        <v>5</v>
      </c>
      <c r="D6" s="91" t="s">
        <v>6</v>
      </c>
      <c r="E6" s="91" t="s">
        <v>7</v>
      </c>
      <c r="F6" s="91" t="s">
        <v>8</v>
      </c>
      <c r="G6" s="91" t="s">
        <v>9</v>
      </c>
      <c r="H6" s="91"/>
      <c r="I6" s="91" t="s">
        <v>3</v>
      </c>
      <c r="J6" s="91" t="s">
        <v>4</v>
      </c>
      <c r="K6" s="91" t="s">
        <v>5</v>
      </c>
      <c r="L6" s="91" t="s">
        <v>6</v>
      </c>
      <c r="M6" s="91" t="s">
        <v>7</v>
      </c>
      <c r="N6" s="91" t="s">
        <v>8</v>
      </c>
      <c r="O6" s="91" t="s">
        <v>9</v>
      </c>
      <c r="P6" s="91"/>
      <c r="Q6" s="91"/>
      <c r="R6" s="91"/>
      <c r="S6" s="91"/>
      <c r="T6" s="91"/>
    </row>
    <row r="7" spans="1:20">
      <c r="A7" s="91">
        <v>1</v>
      </c>
      <c r="B7" s="91">
        <v>123</v>
      </c>
      <c r="C7" s="91">
        <v>1</v>
      </c>
      <c r="D7" s="91" t="s">
        <v>20</v>
      </c>
      <c r="E7" s="91">
        <v>2300</v>
      </c>
      <c r="F7" s="91">
        <v>0.06</v>
      </c>
      <c r="G7" s="91">
        <f>ROUND(C7*E7*(1-F7),2)</f>
        <v>2162</v>
      </c>
      <c r="H7" s="91"/>
      <c r="I7" s="91">
        <v>1</v>
      </c>
      <c r="J7" s="91">
        <v>123</v>
      </c>
      <c r="K7" s="91">
        <v>1</v>
      </c>
      <c r="L7" s="91" t="s">
        <v>24</v>
      </c>
      <c r="M7" s="91">
        <v>700</v>
      </c>
      <c r="N7" s="91">
        <v>0</v>
      </c>
      <c r="O7" s="91">
        <f>ROUND(K7*M7*(1-N7),2)</f>
        <v>700</v>
      </c>
      <c r="P7" s="91"/>
      <c r="Q7" s="91"/>
      <c r="R7" s="91"/>
      <c r="S7" s="91"/>
      <c r="T7" s="91"/>
    </row>
    <row r="8" spans="1:20">
      <c r="A8" s="91">
        <v>2</v>
      </c>
      <c r="B8" s="91"/>
      <c r="C8" s="91"/>
      <c r="D8" s="91"/>
      <c r="E8" s="91"/>
      <c r="F8" s="91"/>
      <c r="G8" s="91">
        <f>ROUND(C8*E8*(1-F8),2)</f>
        <v>0</v>
      </c>
      <c r="H8" s="91"/>
      <c r="I8" s="91">
        <v>2</v>
      </c>
      <c r="J8" s="91"/>
      <c r="K8" s="91"/>
      <c r="L8" s="91" t="s">
        <v>23</v>
      </c>
      <c r="M8" s="91"/>
      <c r="N8" s="91"/>
      <c r="O8" s="91">
        <f>ROUND(K8*M8*(1-N8),2)</f>
        <v>0</v>
      </c>
      <c r="P8" s="91"/>
      <c r="Q8" s="91"/>
      <c r="R8" s="91"/>
      <c r="S8" s="91"/>
      <c r="T8" s="91"/>
    </row>
    <row r="9" spans="1:20">
      <c r="A9" s="91" t="s">
        <v>10</v>
      </c>
      <c r="B9" s="91" t="s">
        <v>11</v>
      </c>
      <c r="C9" s="91" t="s">
        <v>12</v>
      </c>
      <c r="D9" s="91" t="s">
        <v>13</v>
      </c>
      <c r="E9" s="91" t="s">
        <v>14</v>
      </c>
      <c r="F9" s="91" t="s">
        <v>22</v>
      </c>
      <c r="G9" s="91" t="s">
        <v>15</v>
      </c>
      <c r="H9" s="91"/>
      <c r="I9" s="91" t="s">
        <v>10</v>
      </c>
      <c r="J9" s="91" t="s">
        <v>11</v>
      </c>
      <c r="K9" s="91" t="s">
        <v>12</v>
      </c>
      <c r="L9" s="91" t="s">
        <v>13</v>
      </c>
      <c r="M9" s="91" t="s">
        <v>14</v>
      </c>
      <c r="N9" s="91"/>
      <c r="O9" s="91" t="s">
        <v>15</v>
      </c>
      <c r="P9" s="91"/>
      <c r="Q9" s="91"/>
      <c r="R9" s="91"/>
      <c r="S9" s="91"/>
      <c r="T9" s="91"/>
    </row>
    <row r="10" spans="1:20">
      <c r="A10" s="91">
        <f>G7+G8</f>
        <v>2162</v>
      </c>
      <c r="B10" s="91">
        <v>0.05</v>
      </c>
      <c r="C10" s="91">
        <f>ROUND(A10*(1-B10),2)</f>
        <v>2053.9</v>
      </c>
      <c r="D10" s="91">
        <v>0.03</v>
      </c>
      <c r="E10" s="91">
        <f>ROUND(C10*(1-D10),2)</f>
        <v>1992.28</v>
      </c>
      <c r="F10" s="91">
        <v>500</v>
      </c>
      <c r="G10" s="91">
        <v>0</v>
      </c>
      <c r="H10" s="91"/>
      <c r="I10" s="91">
        <f>O7+O8</f>
        <v>700</v>
      </c>
      <c r="J10" s="91">
        <v>0</v>
      </c>
      <c r="K10" s="91">
        <f>ROUND(I10*(1-J10),2)</f>
        <v>700</v>
      </c>
      <c r="L10" s="91">
        <v>0.05</v>
      </c>
      <c r="M10" s="91">
        <f>ROUND(K10*(1-L10),2)</f>
        <v>665</v>
      </c>
      <c r="N10" s="91">
        <v>0</v>
      </c>
      <c r="O10" s="91">
        <v>80</v>
      </c>
      <c r="P10" s="91"/>
      <c r="Q10" s="91"/>
      <c r="R10" s="91"/>
      <c r="S10" s="91"/>
      <c r="T10" s="91"/>
    </row>
    <row r="11" spans="1:20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>
      <c r="A12" s="91" t="s">
        <v>16</v>
      </c>
      <c r="B12" s="91">
        <v>0.19</v>
      </c>
      <c r="C12" s="91" t="s">
        <v>17</v>
      </c>
      <c r="D12" s="91"/>
      <c r="E12" s="91"/>
      <c r="F12" s="91"/>
      <c r="G12" s="91"/>
      <c r="H12" s="91"/>
      <c r="I12" s="91" t="s">
        <v>16</v>
      </c>
      <c r="J12" s="91">
        <v>0.19</v>
      </c>
      <c r="K12" s="91" t="s">
        <v>17</v>
      </c>
      <c r="L12" s="91"/>
      <c r="M12" s="91"/>
      <c r="N12" s="91"/>
      <c r="O12" s="91"/>
      <c r="P12" s="91"/>
      <c r="Q12" s="91"/>
      <c r="R12" s="91"/>
      <c r="S12" s="91"/>
      <c r="T12" s="91"/>
    </row>
    <row r="13" spans="1:20">
      <c r="A13" s="91">
        <f>ROUND(E10+F10+G10,2)</f>
        <v>2492.2800000000002</v>
      </c>
      <c r="B13" s="91">
        <f>ROUND(A13*B12,2)</f>
        <v>473.53</v>
      </c>
      <c r="C13" s="91">
        <f>ROUND(A13+B13,2)</f>
        <v>2965.81</v>
      </c>
      <c r="D13" s="91"/>
      <c r="E13" s="91"/>
      <c r="F13" s="91"/>
      <c r="G13" s="91"/>
      <c r="H13" s="91"/>
      <c r="I13" s="91">
        <f>ROUND(M10+N10+O10,2)</f>
        <v>745</v>
      </c>
      <c r="J13" s="91">
        <f>ROUND(I13*J12,2)</f>
        <v>141.55000000000001</v>
      </c>
      <c r="K13" s="91">
        <f>ROUND(I13+J13,2)</f>
        <v>886.55</v>
      </c>
      <c r="L13" s="91"/>
      <c r="M13" s="91"/>
      <c r="N13" s="91"/>
      <c r="O13" s="91"/>
      <c r="P13" s="91"/>
      <c r="Q13" s="91"/>
      <c r="R13" s="91"/>
      <c r="S13" s="91"/>
      <c r="T13" s="91"/>
    </row>
    <row r="14" spans="1:20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0">
      <c r="A15" s="91" t="s">
        <v>18</v>
      </c>
      <c r="B15" s="91" t="s">
        <v>19</v>
      </c>
      <c r="C15" s="91"/>
      <c r="D15" s="91"/>
      <c r="E15" s="91"/>
      <c r="F15" s="91"/>
      <c r="G15" s="91"/>
      <c r="H15" s="91"/>
      <c r="I15" s="91" t="s">
        <v>18</v>
      </c>
      <c r="J15" s="91" t="s">
        <v>26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spans="1:20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>
      <c r="A17" s="91"/>
      <c r="B17" s="91" t="s">
        <v>27</v>
      </c>
      <c r="C17" s="91"/>
      <c r="D17" s="91" t="str">
        <f>A4</f>
        <v>Möbius  KG</v>
      </c>
      <c r="E17" s="91"/>
      <c r="F17" s="91"/>
      <c r="G17" s="91"/>
      <c r="H17" s="91"/>
      <c r="I17" s="91" t="s">
        <v>44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1:20">
      <c r="A18" s="91"/>
      <c r="B18" s="91"/>
      <c r="C18" s="91"/>
      <c r="D18" s="91" t="s">
        <v>28</v>
      </c>
      <c r="E18" s="91"/>
      <c r="F18" s="91"/>
      <c r="G18" s="91"/>
      <c r="H18" s="91"/>
      <c r="I18" s="91" t="s">
        <v>45</v>
      </c>
      <c r="J18" s="91" t="s">
        <v>46</v>
      </c>
      <c r="K18" s="91" t="s">
        <v>47</v>
      </c>
      <c r="L18" s="91" t="s">
        <v>48</v>
      </c>
      <c r="M18" s="91" t="s">
        <v>49</v>
      </c>
      <c r="N18" s="91"/>
      <c r="O18" s="91"/>
      <c r="P18" s="91"/>
      <c r="Q18" s="91"/>
      <c r="R18" s="91"/>
      <c r="S18" s="91"/>
      <c r="T18" s="91"/>
    </row>
    <row r="19" spans="1:20">
      <c r="A19" s="91"/>
      <c r="B19" s="91"/>
      <c r="C19" s="91"/>
      <c r="D19" s="91"/>
      <c r="E19" s="91"/>
      <c r="F19" s="91"/>
      <c r="G19" s="91"/>
      <c r="H19" s="91"/>
      <c r="I19" s="91">
        <v>123</v>
      </c>
      <c r="J19" s="91">
        <v>31</v>
      </c>
      <c r="K19" s="91">
        <v>171</v>
      </c>
      <c r="L19" s="91">
        <f>A13</f>
        <v>2492.2800000000002</v>
      </c>
      <c r="M19" s="91">
        <f>C13</f>
        <v>2965.81</v>
      </c>
      <c r="N19" s="91"/>
      <c r="O19" s="91"/>
      <c r="P19" s="91"/>
      <c r="Q19" s="91"/>
      <c r="R19" s="91"/>
      <c r="S19" s="91"/>
      <c r="T19" s="91"/>
    </row>
    <row r="20" spans="1:20">
      <c r="A20" s="91"/>
      <c r="B20" s="91" t="s">
        <v>29</v>
      </c>
      <c r="C20" s="91" t="s">
        <v>30</v>
      </c>
      <c r="D20" s="91" t="s">
        <v>31</v>
      </c>
      <c r="E20" s="91" t="s">
        <v>32</v>
      </c>
      <c r="F20" s="91"/>
      <c r="G20" s="91"/>
      <c r="H20" s="91"/>
      <c r="I20" s="91"/>
      <c r="J20" s="91">
        <v>141</v>
      </c>
      <c r="K20" s="91"/>
      <c r="L20" s="91">
        <f>B13</f>
        <v>473.53</v>
      </c>
      <c r="M20" s="91"/>
      <c r="N20" s="91"/>
      <c r="O20" s="91"/>
      <c r="P20" s="91"/>
      <c r="Q20" s="91"/>
      <c r="R20" s="91"/>
      <c r="S20" s="91"/>
      <c r="T20" s="91"/>
    </row>
    <row r="21" spans="1:20">
      <c r="A21" s="91"/>
      <c r="B21" s="91">
        <v>45678</v>
      </c>
      <c r="C21" s="91">
        <v>56</v>
      </c>
      <c r="D21" s="91"/>
      <c r="E21" s="91" t="s">
        <v>33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spans="1:20">
      <c r="A22" s="91"/>
      <c r="B22" s="91" t="s">
        <v>34</v>
      </c>
      <c r="C22" s="91" t="s">
        <v>35</v>
      </c>
      <c r="D22" s="91" t="s">
        <v>36</v>
      </c>
      <c r="E22" s="91" t="s">
        <v>37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0">
      <c r="A23" s="91"/>
      <c r="B23" s="91">
        <v>456</v>
      </c>
      <c r="C23" s="91" t="s">
        <v>39</v>
      </c>
      <c r="D23" s="91" t="s">
        <v>41</v>
      </c>
      <c r="E23" s="91"/>
      <c r="F23" s="91"/>
      <c r="G23" s="91"/>
      <c r="H23" s="91"/>
      <c r="I23" s="91" t="s">
        <v>50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  <row r="24" spans="1:20">
      <c r="A24" s="91"/>
      <c r="B24" s="91"/>
      <c r="C24" s="91" t="s">
        <v>40</v>
      </c>
      <c r="D24" s="91"/>
      <c r="E24" s="91"/>
      <c r="F24" s="91"/>
      <c r="G24" s="91"/>
      <c r="H24" s="91"/>
      <c r="I24" s="91" t="s">
        <v>45</v>
      </c>
      <c r="J24" s="91" t="s">
        <v>46</v>
      </c>
      <c r="K24" s="91" t="s">
        <v>47</v>
      </c>
      <c r="L24" s="91" t="s">
        <v>48</v>
      </c>
      <c r="M24" s="91" t="s">
        <v>49</v>
      </c>
      <c r="N24" s="91"/>
      <c r="O24" s="91"/>
      <c r="P24" s="91"/>
      <c r="Q24" s="91"/>
      <c r="R24" s="91"/>
      <c r="S24" s="91"/>
      <c r="T24" s="91"/>
    </row>
    <row r="25" spans="1:20">
      <c r="A25" s="91"/>
      <c r="B25" s="91">
        <v>457</v>
      </c>
      <c r="C25" s="91" t="s">
        <v>52</v>
      </c>
      <c r="D25" s="91" t="s">
        <v>41</v>
      </c>
      <c r="E25" s="91"/>
      <c r="F25" s="91"/>
      <c r="G25" s="91"/>
      <c r="H25" s="91"/>
      <c r="I25" s="91">
        <v>234</v>
      </c>
      <c r="J25" s="91">
        <v>31</v>
      </c>
      <c r="K25" s="91">
        <v>171</v>
      </c>
      <c r="L25" s="91">
        <f>I13</f>
        <v>745</v>
      </c>
      <c r="M25" s="91">
        <f>K13</f>
        <v>886.55</v>
      </c>
      <c r="N25" s="91"/>
      <c r="O25" s="91"/>
      <c r="P25" s="91"/>
      <c r="Q25" s="91"/>
      <c r="R25" s="91"/>
      <c r="S25" s="91"/>
      <c r="T25" s="91"/>
    </row>
    <row r="26" spans="1:20">
      <c r="A26" s="91"/>
      <c r="B26" s="91"/>
      <c r="C26" s="91" t="s">
        <v>53</v>
      </c>
      <c r="D26" s="91"/>
      <c r="E26" s="91"/>
      <c r="F26" s="91"/>
      <c r="G26" s="91"/>
      <c r="H26" s="91"/>
      <c r="I26" s="91"/>
      <c r="J26" s="91">
        <v>141</v>
      </c>
      <c r="K26" s="91"/>
      <c r="L26" s="91">
        <f>J13</f>
        <v>141.55000000000001</v>
      </c>
      <c r="M26" s="91"/>
      <c r="N26" s="91"/>
      <c r="O26" s="91"/>
      <c r="P26" s="91"/>
      <c r="Q26" s="91"/>
      <c r="R26" s="91"/>
      <c r="S26" s="91"/>
      <c r="T26" s="91"/>
    </row>
    <row r="27" spans="1:20">
      <c r="A27" s="91"/>
      <c r="B27" s="91" t="s">
        <v>38</v>
      </c>
      <c r="C27" s="91"/>
      <c r="D27" s="91"/>
      <c r="E27" s="91" t="s">
        <v>33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</row>
    <row r="28" spans="1:20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</row>
    <row r="29" spans="1:20">
      <c r="A29" s="91"/>
      <c r="B29" s="91" t="s">
        <v>42</v>
      </c>
      <c r="C29" s="91">
        <v>31</v>
      </c>
      <c r="D29" s="91"/>
      <c r="E29" s="91" t="s">
        <v>43</v>
      </c>
      <c r="F29" s="91"/>
      <c r="G29" s="91"/>
      <c r="H29" s="91"/>
      <c r="I29" s="91" t="s">
        <v>51</v>
      </c>
      <c r="J29" s="91"/>
      <c r="K29" s="91"/>
      <c r="L29" s="91"/>
      <c r="M29" s="91"/>
      <c r="N29" s="91"/>
      <c r="O29" s="91" t="s">
        <v>54</v>
      </c>
      <c r="P29" s="91"/>
      <c r="Q29" s="91"/>
      <c r="R29" s="91"/>
      <c r="S29" s="91"/>
      <c r="T29" s="91"/>
    </row>
    <row r="30" spans="1:20">
      <c r="A30" s="91"/>
      <c r="B30" s="91">
        <v>1</v>
      </c>
      <c r="C30" s="91">
        <f>ROUND(L19,2)</f>
        <v>2492.2800000000002</v>
      </c>
      <c r="D30" s="91">
        <v>3</v>
      </c>
      <c r="E30" s="91">
        <f>ROUND(M31,2)</f>
        <v>49.85</v>
      </c>
      <c r="F30" s="91"/>
      <c r="G30" s="91"/>
      <c r="H30" s="91"/>
      <c r="I30" s="91" t="s">
        <v>45</v>
      </c>
      <c r="J30" s="91" t="s">
        <v>46</v>
      </c>
      <c r="K30" s="91" t="s">
        <v>47</v>
      </c>
      <c r="L30" s="91" t="s">
        <v>48</v>
      </c>
      <c r="M30" s="91" t="s">
        <v>49</v>
      </c>
      <c r="N30" s="91"/>
      <c r="O30" s="91">
        <f>M19</f>
        <v>2965.81</v>
      </c>
      <c r="P30" s="91"/>
      <c r="Q30" s="91"/>
      <c r="R30" s="91"/>
      <c r="S30" s="91"/>
      <c r="T30" s="91"/>
    </row>
    <row r="31" spans="1:20">
      <c r="A31" s="91"/>
      <c r="B31" s="91">
        <v>2</v>
      </c>
      <c r="C31" s="91">
        <f>ROUND(L25,2)</f>
        <v>745</v>
      </c>
      <c r="D31" s="91" t="s">
        <v>61</v>
      </c>
      <c r="E31" s="91">
        <f>ROUND(C30+C31-E30,2)</f>
        <v>3187.43</v>
      </c>
      <c r="F31" s="91"/>
      <c r="G31" s="91"/>
      <c r="H31" s="91"/>
      <c r="I31" s="91">
        <v>456</v>
      </c>
      <c r="J31" s="91">
        <v>171</v>
      </c>
      <c r="K31" s="91">
        <v>31</v>
      </c>
      <c r="L31" s="91">
        <f>M19</f>
        <v>2965.81</v>
      </c>
      <c r="M31" s="91">
        <f>ROUND(O36,2)</f>
        <v>49.85</v>
      </c>
      <c r="N31" s="91">
        <v>0.02</v>
      </c>
      <c r="O31" s="91">
        <f>O30*N31</f>
        <v>59.316200000000002</v>
      </c>
      <c r="P31" s="91">
        <f>O30*N31</f>
        <v>59.316200000000002</v>
      </c>
      <c r="Q31" s="91"/>
      <c r="R31" s="91"/>
      <c r="S31" s="91"/>
      <c r="T31" s="91"/>
    </row>
    <row r="32" spans="1:20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>
        <v>131</v>
      </c>
      <c r="L32" s="91"/>
      <c r="M32" s="91">
        <f>ROUND(O32,2)</f>
        <v>2906.49</v>
      </c>
      <c r="N32" s="91"/>
      <c r="O32" s="91">
        <f>O30-O31</f>
        <v>2906.4937999999997</v>
      </c>
      <c r="P32" s="91"/>
      <c r="Q32" s="91"/>
      <c r="R32" s="91"/>
      <c r="S32" s="91"/>
      <c r="T32" s="91"/>
    </row>
    <row r="33" spans="1:20">
      <c r="A33" s="91"/>
      <c r="B33" s="91" t="s">
        <v>58</v>
      </c>
      <c r="C33" s="91"/>
      <c r="D33" s="91"/>
      <c r="E33" s="91"/>
      <c r="F33" s="91"/>
      <c r="G33" s="91"/>
      <c r="H33" s="91"/>
      <c r="I33" s="91"/>
      <c r="J33" s="91"/>
      <c r="K33" s="91">
        <v>141</v>
      </c>
      <c r="L33" s="91"/>
      <c r="M33" s="91">
        <f>ROUND(O37,2)</f>
        <v>9.4700000000000006</v>
      </c>
      <c r="N33" s="91"/>
      <c r="O33" s="91"/>
      <c r="P33" s="91"/>
      <c r="Q33" s="91"/>
      <c r="R33" s="91"/>
      <c r="S33" s="91"/>
      <c r="T33" s="91"/>
    </row>
    <row r="34" spans="1:20">
      <c r="A34" s="91"/>
      <c r="B34" s="91"/>
      <c r="C34" s="91" t="s">
        <v>93</v>
      </c>
      <c r="D34" s="91"/>
      <c r="E34" s="91">
        <f>E10</f>
        <v>1992.28</v>
      </c>
      <c r="F34" s="91"/>
      <c r="G34" s="91"/>
      <c r="H34" s="91"/>
      <c r="I34" s="91"/>
      <c r="J34" s="91"/>
      <c r="K34" s="91"/>
      <c r="L34" s="91"/>
      <c r="M34" s="91">
        <f>SUM(M31:M33)</f>
        <v>2965.8099999999995</v>
      </c>
      <c r="N34" s="91" t="s">
        <v>55</v>
      </c>
      <c r="O34" s="91"/>
      <c r="P34" s="91"/>
      <c r="Q34" s="91"/>
      <c r="R34" s="91"/>
      <c r="S34" s="91"/>
      <c r="T34" s="91"/>
    </row>
    <row r="35" spans="1:20">
      <c r="A35" s="91"/>
      <c r="B35" s="91"/>
      <c r="C35" s="91" t="s">
        <v>94</v>
      </c>
      <c r="D35" s="91"/>
      <c r="E35" s="91">
        <f>F10+I13</f>
        <v>1245</v>
      </c>
      <c r="F35" s="91"/>
      <c r="G35" s="91"/>
      <c r="H35" s="91"/>
      <c r="I35" s="91" t="s">
        <v>57</v>
      </c>
      <c r="J35" s="91"/>
      <c r="K35" s="91"/>
      <c r="L35" s="91"/>
      <c r="M35" s="91"/>
      <c r="N35" s="91">
        <v>1.19</v>
      </c>
      <c r="O35" s="91">
        <f>O30-O32</f>
        <v>59.316200000000208</v>
      </c>
      <c r="P35" s="91"/>
      <c r="Q35" s="91"/>
      <c r="R35" s="91"/>
      <c r="S35" s="91"/>
      <c r="T35" s="91"/>
    </row>
    <row r="36" spans="1:20">
      <c r="A36" s="91"/>
      <c r="B36" s="91"/>
      <c r="C36" s="91" t="s">
        <v>95</v>
      </c>
      <c r="D36" s="91"/>
      <c r="E36" s="91">
        <f>E30</f>
        <v>49.85</v>
      </c>
      <c r="F36" s="91"/>
      <c r="G36" s="91"/>
      <c r="H36" s="91"/>
      <c r="I36" s="91" t="s">
        <v>45</v>
      </c>
      <c r="J36" s="91" t="s">
        <v>46</v>
      </c>
      <c r="K36" s="91" t="s">
        <v>47</v>
      </c>
      <c r="L36" s="91" t="s">
        <v>48</v>
      </c>
      <c r="M36" s="91" t="s">
        <v>49</v>
      </c>
      <c r="N36" s="91">
        <v>1</v>
      </c>
      <c r="O36" s="91">
        <f>O35/N35</f>
        <v>49.84554621848757</v>
      </c>
      <c r="P36" s="91"/>
      <c r="Q36" s="91"/>
      <c r="R36" s="91"/>
      <c r="S36" s="91"/>
      <c r="T36" s="91"/>
    </row>
    <row r="37" spans="1:20">
      <c r="A37" s="91"/>
      <c r="B37" s="91" t="s">
        <v>59</v>
      </c>
      <c r="C37" s="91"/>
      <c r="D37" s="91"/>
      <c r="E37" s="91">
        <f>ROUND(E38,2)</f>
        <v>3187.43</v>
      </c>
      <c r="F37" s="91"/>
      <c r="G37" s="91"/>
      <c r="H37" s="91"/>
      <c r="I37" s="91">
        <v>457</v>
      </c>
      <c r="J37" s="91">
        <v>171</v>
      </c>
      <c r="K37" s="91">
        <v>131</v>
      </c>
      <c r="L37" s="91">
        <f>ROUND(M25,2)</f>
        <v>886.55</v>
      </c>
      <c r="M37" s="91">
        <f>ROUND(L37,2)</f>
        <v>886.55</v>
      </c>
      <c r="N37" s="91">
        <v>0.19</v>
      </c>
      <c r="O37" s="91">
        <f>O35-O36</f>
        <v>9.4706537815126381</v>
      </c>
      <c r="P37" s="91"/>
      <c r="Q37" s="91"/>
      <c r="R37" s="91"/>
      <c r="S37" s="91"/>
      <c r="T37" s="91"/>
    </row>
    <row r="38" spans="1:20">
      <c r="A38" s="91"/>
      <c r="B38" s="91" t="s">
        <v>60</v>
      </c>
      <c r="C38" s="91"/>
      <c r="D38" s="91"/>
      <c r="E38" s="91">
        <f>E34+E35-E36</f>
        <v>3187.43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</row>
    <row r="39" spans="1:20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</row>
    <row r="40" spans="1:20">
      <c r="A40" s="91"/>
      <c r="B40" s="91" t="s">
        <v>62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>
      <c r="A41" s="91"/>
      <c r="B41" s="91" t="s">
        <v>63</v>
      </c>
      <c r="C41" s="91">
        <f>1/8</f>
        <v>0.125</v>
      </c>
      <c r="D41" s="91" t="s">
        <v>114</v>
      </c>
      <c r="E41" s="91"/>
      <c r="F41" s="91"/>
      <c r="G41" s="91"/>
      <c r="H41" s="91"/>
      <c r="I41" s="91" t="s">
        <v>71</v>
      </c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1:20">
      <c r="A42" s="91"/>
      <c r="B42" s="91" t="s">
        <v>67</v>
      </c>
      <c r="C42" s="91"/>
      <c r="D42" s="91"/>
      <c r="E42" s="91">
        <f>ROUND(E43/12*G45,2)</f>
        <v>332.02</v>
      </c>
      <c r="F42" s="91"/>
      <c r="G42" s="91"/>
      <c r="H42" s="91"/>
      <c r="I42" s="91" t="s">
        <v>45</v>
      </c>
      <c r="J42" s="91" t="s">
        <v>46</v>
      </c>
      <c r="K42" s="91" t="s">
        <v>47</v>
      </c>
      <c r="L42" s="91" t="s">
        <v>48</v>
      </c>
      <c r="M42" s="91" t="s">
        <v>49</v>
      </c>
      <c r="N42" s="91"/>
      <c r="O42" s="91"/>
      <c r="P42" s="91"/>
      <c r="Q42" s="91"/>
      <c r="R42" s="91"/>
      <c r="S42" s="91"/>
      <c r="T42" s="91"/>
    </row>
    <row r="43" spans="1:20">
      <c r="A43" s="91"/>
      <c r="B43" s="91"/>
      <c r="C43" s="91"/>
      <c r="D43" s="91" t="s">
        <v>64</v>
      </c>
      <c r="E43" s="91">
        <f>E38*C41</f>
        <v>398.42874999999998</v>
      </c>
      <c r="F43" s="91" t="s">
        <v>65</v>
      </c>
      <c r="G43" s="91"/>
      <c r="H43" s="91"/>
      <c r="I43" s="91" t="s">
        <v>91</v>
      </c>
      <c r="J43" s="91">
        <v>491</v>
      </c>
      <c r="K43" s="91">
        <v>31</v>
      </c>
      <c r="L43" s="91">
        <f>ROUND(E42,2)</f>
        <v>332.02</v>
      </c>
      <c r="M43" s="91">
        <f>ROUND(L43,2)</f>
        <v>332.02</v>
      </c>
      <c r="N43" s="91"/>
      <c r="O43" s="91"/>
      <c r="P43" s="91"/>
      <c r="Q43" s="91"/>
      <c r="R43" s="91"/>
      <c r="S43" s="91"/>
      <c r="T43" s="91"/>
    </row>
    <row r="44" spans="1:20">
      <c r="A44" s="91"/>
      <c r="B44" s="91"/>
      <c r="C44" s="91"/>
      <c r="D44" s="91"/>
      <c r="E44" s="91"/>
      <c r="F44" s="91" t="s">
        <v>56</v>
      </c>
      <c r="G44" s="91">
        <f>E5</f>
        <v>42811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</row>
    <row r="45" spans="1:20">
      <c r="A45" s="91"/>
      <c r="B45" s="91"/>
      <c r="C45" s="91"/>
      <c r="D45" s="91"/>
      <c r="E45" s="91"/>
      <c r="F45" s="91" t="s">
        <v>66</v>
      </c>
      <c r="G45" s="91">
        <f>12-MONTH(G44)+1</f>
        <v>10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spans="1:20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</row>
    <row r="47" spans="1:20">
      <c r="A47" s="91"/>
      <c r="B47" s="91" t="s">
        <v>90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</row>
    <row r="48" spans="1:20">
      <c r="A48" s="91"/>
      <c r="B48" s="91" t="s">
        <v>42</v>
      </c>
      <c r="C48" s="91">
        <v>31</v>
      </c>
      <c r="D48" s="91"/>
      <c r="E48" s="91" t="s">
        <v>43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1:20">
      <c r="A49" s="91"/>
      <c r="B49" s="91">
        <v>1</v>
      </c>
      <c r="C49" s="91">
        <f>ROUND(C30,2)</f>
        <v>2492.2800000000002</v>
      </c>
      <c r="D49" s="91">
        <v>3</v>
      </c>
      <c r="E49" s="91">
        <f>ROUND(E30,2)</f>
        <v>49.85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</row>
    <row r="50" spans="1:20">
      <c r="A50" s="91"/>
      <c r="B50" s="91">
        <v>2</v>
      </c>
      <c r="C50" s="91">
        <f>ROUND(C31,2)</f>
        <v>745</v>
      </c>
      <c r="D50" s="91">
        <v>5</v>
      </c>
      <c r="E50" s="91">
        <f>ROUND(M43,2)</f>
        <v>332.02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1:20">
      <c r="A51" s="91"/>
      <c r="B51" s="91"/>
      <c r="C51" s="91"/>
      <c r="D51" s="91">
        <v>940</v>
      </c>
      <c r="E51" s="91">
        <f>ROUND(E52-E50-E49,2)</f>
        <v>2855.41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</row>
    <row r="52" spans="1:20">
      <c r="A52" s="91"/>
      <c r="B52" s="91"/>
      <c r="C52" s="91">
        <f>ROUND(C49+C50,2)</f>
        <v>3237.28</v>
      </c>
      <c r="D52" s="91"/>
      <c r="E52" s="91">
        <f>ROUND(C52,2)</f>
        <v>3237.28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</row>
    <row r="53" spans="1:20">
      <c r="A53" s="91" t="s">
        <v>92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</row>
    <row r="54" spans="1:20">
      <c r="A54" s="91" t="s">
        <v>68</v>
      </c>
      <c r="B54" s="91" t="s">
        <v>124</v>
      </c>
      <c r="C54" s="91"/>
      <c r="D54" s="91">
        <v>33000</v>
      </c>
      <c r="E54" s="91"/>
      <c r="F54" s="91" t="s">
        <v>76</v>
      </c>
      <c r="G54" s="91">
        <v>2017</v>
      </c>
      <c r="H54" s="91"/>
      <c r="I54" s="91" t="s">
        <v>123</v>
      </c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</row>
    <row r="55" spans="1:20">
      <c r="A55" s="91"/>
      <c r="B55" s="91" t="s">
        <v>69</v>
      </c>
      <c r="C55" s="91"/>
      <c r="D55" s="91">
        <v>90000</v>
      </c>
      <c r="E55" s="91"/>
      <c r="F55" s="91"/>
      <c r="G55" s="91"/>
      <c r="H55" s="91"/>
      <c r="I55" s="91" t="s">
        <v>45</v>
      </c>
      <c r="J55" s="91" t="s">
        <v>46</v>
      </c>
      <c r="K55" s="91" t="s">
        <v>47</v>
      </c>
      <c r="L55" s="91" t="s">
        <v>48</v>
      </c>
      <c r="M55" s="91" t="s">
        <v>49</v>
      </c>
      <c r="N55" s="91"/>
      <c r="O55" s="91"/>
      <c r="P55" s="91"/>
      <c r="Q55" s="91"/>
      <c r="R55" s="91"/>
      <c r="S55" s="91"/>
      <c r="T55" s="91"/>
    </row>
    <row r="56" spans="1:20">
      <c r="A56" s="91"/>
      <c r="B56" s="91" t="s">
        <v>70</v>
      </c>
      <c r="C56" s="91"/>
      <c r="D56" s="91">
        <v>10</v>
      </c>
      <c r="E56" s="91"/>
      <c r="F56" s="91"/>
      <c r="G56" s="91"/>
      <c r="H56" s="91"/>
      <c r="I56" s="91" t="s">
        <v>91</v>
      </c>
      <c r="J56" s="91">
        <v>491</v>
      </c>
      <c r="K56" s="91">
        <v>33</v>
      </c>
      <c r="L56" s="91">
        <f>ROUND(D55/D56,2)</f>
        <v>9000</v>
      </c>
      <c r="M56" s="91">
        <f>ROUND(L56,2)</f>
        <v>9000</v>
      </c>
      <c r="N56" s="91"/>
      <c r="O56" s="91"/>
      <c r="P56" s="91"/>
      <c r="Q56" s="91"/>
      <c r="R56" s="91"/>
      <c r="S56" s="91"/>
      <c r="T56" s="91"/>
    </row>
    <row r="57" spans="1:20">
      <c r="A57" s="91"/>
      <c r="B57" s="91" t="s">
        <v>73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>
      <c r="A58" s="91"/>
      <c r="B58" s="91" t="s">
        <v>42</v>
      </c>
      <c r="C58" s="91">
        <v>33</v>
      </c>
      <c r="D58" s="91"/>
      <c r="E58" s="91" t="s">
        <v>43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1:20">
      <c r="A59" s="91"/>
      <c r="B59" s="91" t="s">
        <v>72</v>
      </c>
      <c r="C59" s="91">
        <f>D54</f>
        <v>33000</v>
      </c>
      <c r="D59" s="91">
        <v>6</v>
      </c>
      <c r="E59" s="91">
        <f>M56</f>
        <v>9000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1:20">
      <c r="A60" s="91"/>
      <c r="B60" s="91"/>
      <c r="C60" s="91"/>
      <c r="D60" s="91">
        <v>940</v>
      </c>
      <c r="E60" s="91">
        <f>E62-E59</f>
        <v>24000</v>
      </c>
      <c r="F60" s="91"/>
      <c r="G60" s="91"/>
      <c r="H60" s="91" t="s">
        <v>74</v>
      </c>
      <c r="I60" s="91" t="s">
        <v>75</v>
      </c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</row>
    <row r="61" spans="1:20">
      <c r="A61" s="91"/>
      <c r="B61" s="91"/>
      <c r="C61" s="91"/>
      <c r="D61" s="91"/>
      <c r="E61" s="91"/>
      <c r="F61" s="91"/>
      <c r="G61" s="91"/>
      <c r="H61" s="91"/>
      <c r="I61" s="91" t="s">
        <v>80</v>
      </c>
      <c r="J61" s="91">
        <f>YEAR(DATE(J70,12-L73+1,1))</f>
        <v>2010</v>
      </c>
      <c r="K61" s="91" t="s">
        <v>82</v>
      </c>
      <c r="L61" s="91"/>
      <c r="M61" s="91"/>
      <c r="N61" s="91"/>
      <c r="O61" s="91"/>
      <c r="P61" s="91"/>
      <c r="Q61" s="91"/>
      <c r="R61" s="91"/>
      <c r="S61" s="91"/>
      <c r="T61" s="91"/>
    </row>
    <row r="62" spans="1:20">
      <c r="A62" s="91"/>
      <c r="B62" s="91"/>
      <c r="C62" s="91">
        <f>C59+C60</f>
        <v>33000</v>
      </c>
      <c r="D62" s="91"/>
      <c r="E62" s="91">
        <f>C62</f>
        <v>33000</v>
      </c>
      <c r="F62" s="91"/>
      <c r="G62" s="91"/>
      <c r="H62" s="91"/>
      <c r="I62" s="91" t="s">
        <v>81</v>
      </c>
      <c r="J62" s="91">
        <f>MONTH((DATE(J70,12-L73+1,1)))</f>
        <v>9</v>
      </c>
      <c r="K62" s="91" t="s">
        <v>83</v>
      </c>
      <c r="L62" s="91"/>
      <c r="M62" s="91"/>
      <c r="N62" s="91"/>
      <c r="O62" s="91"/>
      <c r="P62" s="91"/>
      <c r="Q62" s="91"/>
      <c r="R62" s="91"/>
      <c r="S62" s="91"/>
      <c r="T62" s="91"/>
    </row>
    <row r="63" spans="1:20">
      <c r="A63" s="91"/>
      <c r="B63" s="91"/>
      <c r="C63" s="91"/>
      <c r="D63" s="91"/>
      <c r="E63" s="91"/>
      <c r="F63" s="91"/>
      <c r="G63" s="91"/>
      <c r="H63" s="91"/>
      <c r="I63" s="91" t="s">
        <v>77</v>
      </c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1:20">
      <c r="A64" s="91"/>
      <c r="B64" s="91"/>
      <c r="C64" s="91"/>
      <c r="D64" s="91"/>
      <c r="E64" s="91"/>
      <c r="F64" s="91"/>
      <c r="G64" s="91"/>
      <c r="H64" s="91"/>
      <c r="I64" s="91" t="s">
        <v>72</v>
      </c>
      <c r="J64" s="91">
        <v>2016</v>
      </c>
      <c r="K64" s="91">
        <f>D54+L56</f>
        <v>42000</v>
      </c>
      <c r="L64" s="91"/>
      <c r="M64" s="91"/>
      <c r="N64" s="91"/>
      <c r="O64" s="91"/>
      <c r="P64" s="91"/>
      <c r="Q64" s="91"/>
      <c r="R64" s="91"/>
      <c r="S64" s="91"/>
      <c r="T64" s="91"/>
    </row>
    <row r="65" spans="1:20">
      <c r="A65" s="91"/>
      <c r="B65" s="91" t="s">
        <v>78</v>
      </c>
      <c r="C65" s="91">
        <f>D55</f>
        <v>90000</v>
      </c>
      <c r="D65" s="91"/>
      <c r="E65" s="91"/>
      <c r="F65" s="91"/>
      <c r="G65" s="91"/>
      <c r="H65" s="91"/>
      <c r="I65" s="91" t="s">
        <v>72</v>
      </c>
      <c r="J65" s="91">
        <v>2015</v>
      </c>
      <c r="K65" s="91">
        <f>K64+$L$56</f>
        <v>51000</v>
      </c>
      <c r="L65" s="91"/>
      <c r="M65" s="91"/>
      <c r="N65" s="91"/>
      <c r="O65" s="91"/>
      <c r="P65" s="91"/>
      <c r="Q65" s="91"/>
      <c r="R65" s="91"/>
      <c r="S65" s="91"/>
      <c r="T65" s="91"/>
    </row>
    <row r="66" spans="1:20">
      <c r="A66" s="91"/>
      <c r="B66" s="91" t="s">
        <v>79</v>
      </c>
      <c r="C66" s="91">
        <f>C65/D56/12*L73</f>
        <v>3000</v>
      </c>
      <c r="D66" s="91" t="s">
        <v>88</v>
      </c>
      <c r="E66" s="91">
        <f>L73</f>
        <v>4</v>
      </c>
      <c r="F66" s="91"/>
      <c r="G66" s="91"/>
      <c r="H66" s="91"/>
      <c r="I66" s="91" t="s">
        <v>72</v>
      </c>
      <c r="J66" s="91">
        <v>2014</v>
      </c>
      <c r="K66" s="91">
        <f t="shared" ref="K66:K67" si="0">K65+$L$56</f>
        <v>60000</v>
      </c>
      <c r="L66" s="91"/>
      <c r="M66" s="91"/>
      <c r="N66" s="91"/>
      <c r="O66" s="91"/>
      <c r="P66" s="91"/>
      <c r="Q66" s="91"/>
      <c r="R66" s="91"/>
      <c r="S66" s="91"/>
      <c r="T66" s="91"/>
    </row>
    <row r="67" spans="1:20">
      <c r="A67" s="91"/>
      <c r="B67" s="91"/>
      <c r="C67" s="91">
        <f>C65-C66</f>
        <v>87000</v>
      </c>
      <c r="D67" s="91" t="s">
        <v>72</v>
      </c>
      <c r="E67" s="91">
        <v>2011</v>
      </c>
      <c r="F67" s="91"/>
      <c r="G67" s="91"/>
      <c r="H67" s="91"/>
      <c r="I67" s="91" t="s">
        <v>72</v>
      </c>
      <c r="J67" s="91">
        <v>2013</v>
      </c>
      <c r="K67" s="91">
        <f t="shared" si="0"/>
        <v>69000</v>
      </c>
      <c r="L67" s="91"/>
      <c r="M67" s="91"/>
      <c r="N67" s="91"/>
      <c r="O67" s="91"/>
      <c r="P67" s="91"/>
      <c r="Q67" s="91"/>
      <c r="R67" s="91"/>
      <c r="S67" s="91"/>
      <c r="T67" s="91"/>
    </row>
    <row r="68" spans="1:20">
      <c r="A68" s="91"/>
      <c r="B68" s="91"/>
      <c r="C68" s="91">
        <f>C67-$M$56</f>
        <v>78000</v>
      </c>
      <c r="D68" s="91" t="s">
        <v>72</v>
      </c>
      <c r="E68" s="91">
        <v>2012</v>
      </c>
      <c r="F68" s="91"/>
      <c r="G68" s="91"/>
      <c r="H68" s="91"/>
      <c r="I68" s="91" t="s">
        <v>72</v>
      </c>
      <c r="J68" s="91">
        <v>2012</v>
      </c>
      <c r="K68" s="91">
        <f t="shared" ref="K68:K69" si="1">K67+$L$56</f>
        <v>78000</v>
      </c>
      <c r="L68" s="91"/>
      <c r="M68" s="91"/>
      <c r="N68" s="91"/>
      <c r="O68" s="91"/>
      <c r="P68" s="91"/>
      <c r="Q68" s="91"/>
      <c r="R68" s="91"/>
      <c r="S68" s="91"/>
      <c r="T68" s="91"/>
    </row>
    <row r="69" spans="1:20">
      <c r="A69" s="91"/>
      <c r="B69" s="91"/>
      <c r="C69" s="91">
        <f t="shared" ref="C69:C75" si="2">C68-$M$56</f>
        <v>69000</v>
      </c>
      <c r="D69" s="91" t="s">
        <v>72</v>
      </c>
      <c r="E69" s="91">
        <v>2013</v>
      </c>
      <c r="F69" s="91"/>
      <c r="G69" s="91"/>
      <c r="H69" s="91"/>
      <c r="I69" s="91" t="s">
        <v>72</v>
      </c>
      <c r="J69" s="91">
        <v>2011</v>
      </c>
      <c r="K69" s="91">
        <f t="shared" si="1"/>
        <v>87000</v>
      </c>
      <c r="L69" s="91"/>
      <c r="M69" s="91"/>
      <c r="N69" s="91"/>
      <c r="O69" s="91"/>
      <c r="P69" s="91"/>
      <c r="Q69" s="91"/>
      <c r="R69" s="91"/>
      <c r="S69" s="91"/>
      <c r="T69" s="91"/>
    </row>
    <row r="70" spans="1:20">
      <c r="A70" s="91"/>
      <c r="B70" s="91"/>
      <c r="C70" s="91">
        <f t="shared" si="2"/>
        <v>60000</v>
      </c>
      <c r="D70" s="91" t="s">
        <v>72</v>
      </c>
      <c r="E70" s="91">
        <v>2014</v>
      </c>
      <c r="F70" s="91"/>
      <c r="G70" s="91"/>
      <c r="H70" s="91"/>
      <c r="I70" s="91" t="s">
        <v>84</v>
      </c>
      <c r="J70" s="91">
        <v>2010</v>
      </c>
      <c r="K70" s="91">
        <f>D55</f>
        <v>90000</v>
      </c>
      <c r="L70" s="91"/>
      <c r="M70" s="91"/>
      <c r="N70" s="91"/>
      <c r="O70" s="91"/>
      <c r="P70" s="91"/>
      <c r="Q70" s="91"/>
      <c r="R70" s="91"/>
      <c r="S70" s="91"/>
      <c r="T70" s="91"/>
    </row>
    <row r="71" spans="1:20">
      <c r="A71" s="91"/>
      <c r="B71" s="91"/>
      <c r="C71" s="91">
        <f t="shared" si="2"/>
        <v>51000</v>
      </c>
      <c r="D71" s="91" t="s">
        <v>72</v>
      </c>
      <c r="E71" s="91">
        <v>2015</v>
      </c>
      <c r="F71" s="91"/>
      <c r="G71" s="91"/>
      <c r="H71" s="91"/>
      <c r="I71" s="91" t="s">
        <v>85</v>
      </c>
      <c r="J71" s="91"/>
      <c r="K71" s="91"/>
      <c r="L71" s="91">
        <f>K70-K69</f>
        <v>3000</v>
      </c>
      <c r="M71" s="91"/>
      <c r="N71" s="91"/>
      <c r="O71" s="91"/>
      <c r="P71" s="91"/>
      <c r="Q71" s="91"/>
      <c r="R71" s="91"/>
      <c r="S71" s="91"/>
      <c r="T71" s="91"/>
    </row>
    <row r="72" spans="1:20">
      <c r="A72" s="91"/>
      <c r="B72" s="91"/>
      <c r="C72" s="91">
        <f t="shared" si="2"/>
        <v>42000</v>
      </c>
      <c r="D72" s="91" t="s">
        <v>72</v>
      </c>
      <c r="E72" s="91">
        <v>2016</v>
      </c>
      <c r="F72" s="91"/>
      <c r="G72" s="91"/>
      <c r="H72" s="91"/>
      <c r="I72" s="91" t="s">
        <v>86</v>
      </c>
      <c r="J72" s="91"/>
      <c r="K72" s="91"/>
      <c r="L72" s="91">
        <f>L56/12</f>
        <v>750</v>
      </c>
      <c r="M72" s="91"/>
      <c r="N72" s="91"/>
      <c r="O72" s="91"/>
      <c r="P72" s="91"/>
      <c r="Q72" s="91"/>
      <c r="R72" s="91"/>
      <c r="S72" s="91"/>
      <c r="T72" s="91"/>
    </row>
    <row r="73" spans="1:20">
      <c r="A73" s="91"/>
      <c r="B73" s="91"/>
      <c r="C73" s="91">
        <f t="shared" si="2"/>
        <v>33000</v>
      </c>
      <c r="D73" s="91" t="s">
        <v>72</v>
      </c>
      <c r="E73" s="91">
        <v>2017</v>
      </c>
      <c r="F73" s="91"/>
      <c r="G73" s="91"/>
      <c r="H73" s="91"/>
      <c r="I73" s="91" t="s">
        <v>87</v>
      </c>
      <c r="J73" s="91"/>
      <c r="K73" s="91"/>
      <c r="L73" s="91">
        <f>L71/L72</f>
        <v>4</v>
      </c>
      <c r="M73" s="91"/>
      <c r="N73" s="91"/>
      <c r="O73" s="91"/>
      <c r="P73" s="91"/>
      <c r="Q73" s="91"/>
      <c r="R73" s="91"/>
      <c r="S73" s="91"/>
      <c r="T73" s="91"/>
    </row>
    <row r="74" spans="1:20">
      <c r="A74" s="91"/>
      <c r="B74" s="91"/>
      <c r="C74" s="91">
        <f t="shared" si="2"/>
        <v>24000</v>
      </c>
      <c r="D74" s="91" t="s">
        <v>72</v>
      </c>
      <c r="E74" s="91">
        <v>2018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</row>
    <row r="75" spans="1:20">
      <c r="A75" s="91"/>
      <c r="B75" s="91"/>
      <c r="C75" s="91">
        <f t="shared" si="2"/>
        <v>15000</v>
      </c>
      <c r="D75" s="91" t="s">
        <v>72</v>
      </c>
      <c r="E75" s="91">
        <v>2019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</row>
    <row r="76" spans="1:20">
      <c r="A76" s="91"/>
      <c r="B76" s="91"/>
      <c r="C76" s="91">
        <f>C75-$M$56-1</f>
        <v>5999</v>
      </c>
      <c r="D76" s="91" t="s">
        <v>72</v>
      </c>
      <c r="E76" s="91">
        <v>2020</v>
      </c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</row>
    <row r="77" spans="1:20">
      <c r="A77" s="91"/>
      <c r="B77" s="91"/>
      <c r="C77" s="91">
        <v>1</v>
      </c>
      <c r="D77" s="91" t="s">
        <v>72</v>
      </c>
      <c r="E77" s="91" t="s">
        <v>89</v>
      </c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</row>
    <row r="78" spans="1:20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</row>
    <row r="79" spans="1:20">
      <c r="A79" s="91" t="s">
        <v>92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</row>
    <row r="80" spans="1:20">
      <c r="A80" s="91" t="s">
        <v>98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</row>
    <row r="81" spans="1:20">
      <c r="A81" s="91" t="s">
        <v>104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</row>
    <row r="82" spans="1:20">
      <c r="A82" s="91" t="s">
        <v>105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</row>
    <row r="83" spans="1:20">
      <c r="A83" s="91" t="s">
        <v>99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</row>
    <row r="84" spans="1:20">
      <c r="A84" s="91" t="s">
        <v>106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</row>
    <row r="85" spans="1:20">
      <c r="A85" s="91" t="s">
        <v>100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</row>
    <row r="86" spans="1:20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</row>
    <row r="87" spans="1:20">
      <c r="A87" s="91" t="s">
        <v>113</v>
      </c>
      <c r="B87" s="91"/>
      <c r="C87" s="91"/>
      <c r="D87" s="91"/>
      <c r="E87" s="91"/>
      <c r="F87" s="91"/>
      <c r="G87" s="91"/>
      <c r="H87" s="91"/>
      <c r="I87" s="91"/>
      <c r="J87" s="91" t="s">
        <v>127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</row>
    <row r="88" spans="1:20">
      <c r="A88" s="91" t="s">
        <v>118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</row>
    <row r="89" spans="1:20">
      <c r="A89" s="91"/>
      <c r="B89" s="91" t="s">
        <v>128</v>
      </c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</row>
    <row r="90" spans="1:20">
      <c r="A90" s="91" t="s">
        <v>107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</row>
    <row r="91" spans="1:20">
      <c r="A91" s="91"/>
      <c r="B91" s="91" t="s">
        <v>129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</row>
    <row r="92" spans="1:20">
      <c r="A92" s="91"/>
      <c r="B92" s="91" t="s">
        <v>108</v>
      </c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</row>
    <row r="93" spans="1:20">
      <c r="A93" s="91" t="s">
        <v>102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</row>
    <row r="94" spans="1:20">
      <c r="A94" s="91"/>
      <c r="B94" s="91" t="s">
        <v>101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</row>
    <row r="95" spans="1:20">
      <c r="A95" s="91"/>
      <c r="B95" s="91" t="s">
        <v>112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</row>
    <row r="96" spans="1:20">
      <c r="A96" s="91" t="s">
        <v>110</v>
      </c>
      <c r="B96" s="91"/>
      <c r="C96" s="91" t="s">
        <v>120</v>
      </c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</row>
    <row r="97" spans="1:20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</row>
    <row r="98" spans="1:20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</row>
    <row r="99" spans="1:20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</row>
    <row r="100" spans="1:2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</row>
    <row r="101" spans="1:20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</row>
    <row r="102" spans="1:20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</row>
    <row r="103" spans="1:20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</row>
    <row r="104" spans="1:20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</row>
  </sheetData>
  <sheetProtection password="E471" sheet="1" objects="1" scenarios="1"/>
  <printOptions headings="1"/>
  <pageMargins left="0.51181102362204722" right="0.31496062992125984" top="0.78740157480314965" bottom="0.78740157480314965" header="0.31496062992125984" footer="0.31496062992125984"/>
  <pageSetup paperSize="9" orientation="portrait" horizontalDpi="300" verticalDpi="300" r:id="rId1"/>
  <headerFooter>
    <oddHeader>&amp;LAnschaffungskosten&amp;CAbschreibung&amp;RWH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Schueler</vt:lpstr>
      <vt:lpstr>Nebenrechnungen</vt:lpstr>
      <vt:lpstr>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2018-07-01T11:24:40Z</cp:lastPrinted>
  <dcterms:created xsi:type="dcterms:W3CDTF">2018-06-29T19:37:10Z</dcterms:created>
  <dcterms:modified xsi:type="dcterms:W3CDTF">2021-06-03T08:38:59Z</dcterms:modified>
</cp:coreProperties>
</file>