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2795"/>
  </bookViews>
  <sheets>
    <sheet name="KSK1" sheetId="1" r:id="rId1"/>
    <sheet name="Prüfer" sheetId="2" state="hidden" r:id="rId2"/>
    <sheet name="Kontenrahmen" sheetId="3" r:id="rId3"/>
    <sheet name="Tabelle1" sheetId="4" r:id="rId4"/>
  </sheets>
  <calcPr calcId="125725"/>
</workbook>
</file>

<file path=xl/calcChain.xml><?xml version="1.0" encoding="utf-8"?>
<calcChain xmlns="http://schemas.openxmlformats.org/spreadsheetml/2006/main">
  <c r="E32" i="2"/>
  <c r="D32"/>
  <c r="C32"/>
  <c r="F12" i="1"/>
  <c r="F33" s="1"/>
  <c r="D11"/>
  <c r="A25"/>
  <c r="C26"/>
  <c r="C2"/>
  <c r="H68"/>
  <c r="I68"/>
  <c r="L85"/>
  <c r="F85"/>
  <c r="L66"/>
  <c r="F66"/>
  <c r="F43"/>
  <c r="F22"/>
  <c r="I87"/>
  <c r="H87"/>
  <c r="C87"/>
  <c r="B87"/>
  <c r="C68"/>
  <c r="B68"/>
  <c r="C45"/>
  <c r="B45"/>
  <c r="C24"/>
  <c r="B24"/>
  <c r="B1" i="2"/>
  <c r="E1" s="1"/>
  <c r="I92"/>
  <c r="C92"/>
  <c r="I91"/>
  <c r="G91"/>
  <c r="C91"/>
  <c r="A91"/>
  <c r="G11"/>
  <c r="H1"/>
  <c r="G11" i="1"/>
  <c r="D1" i="2" l="1"/>
  <c r="E10" s="1"/>
  <c r="E10" i="1" s="1"/>
  <c r="F13" i="2"/>
  <c r="E2"/>
  <c r="F81" s="1"/>
  <c r="F81" i="1" s="1"/>
  <c r="F1" i="2"/>
  <c r="B13"/>
  <c r="H15"/>
  <c r="B26" l="1"/>
  <c r="B26" i="1" s="1"/>
  <c r="G50" i="2"/>
  <c r="I50" s="1"/>
  <c r="F13" i="1"/>
  <c r="B34" i="2"/>
  <c r="B13" i="1"/>
  <c r="E8" i="2"/>
  <c r="E8" i="1" s="1"/>
  <c r="E29" s="1"/>
  <c r="K57" i="2"/>
  <c r="K59" s="1"/>
  <c r="G10" i="1"/>
  <c r="A13" s="1"/>
  <c r="H46" i="2"/>
  <c r="J57"/>
  <c r="G10"/>
  <c r="A13" s="1"/>
  <c r="C13" s="1"/>
  <c r="E13" s="1"/>
  <c r="I33" s="1"/>
  <c r="E31"/>
  <c r="B18"/>
  <c r="B18" i="1" s="1"/>
  <c r="B39" s="1"/>
  <c r="B39" i="2"/>
  <c r="I34" l="1"/>
  <c r="F31"/>
  <c r="I81"/>
  <c r="G81" s="1"/>
  <c r="H81" s="1"/>
  <c r="E29"/>
  <c r="C13" i="1"/>
  <c r="E13" s="1"/>
  <c r="G43" i="2"/>
  <c r="A16"/>
  <c r="G31" l="1"/>
  <c r="A34" s="1"/>
  <c r="F32"/>
  <c r="G32" s="1"/>
  <c r="A16" i="1"/>
  <c r="I43" i="2"/>
  <c r="D21"/>
  <c r="B16"/>
  <c r="D22" s="1"/>
  <c r="C34" l="1"/>
  <c r="E34" s="1"/>
  <c r="A37" s="1"/>
  <c r="C16"/>
  <c r="E21" s="1"/>
  <c r="D50" s="1"/>
  <c r="D54" s="1"/>
  <c r="B54" s="1"/>
  <c r="B16" i="1"/>
  <c r="H73" i="2"/>
  <c r="B73"/>
  <c r="E42" l="1"/>
  <c r="B37"/>
  <c r="E43" s="1"/>
  <c r="I37"/>
  <c r="I38" s="1"/>
  <c r="H38" i="1"/>
  <c r="C16"/>
  <c r="B91" i="2"/>
  <c r="B95" s="1"/>
  <c r="D95" s="1"/>
  <c r="B77"/>
  <c r="D77" s="1"/>
  <c r="H77"/>
  <c r="J77" s="1"/>
  <c r="H91"/>
  <c r="H95" s="1"/>
  <c r="J95" s="1"/>
  <c r="C37" l="1"/>
  <c r="H37" i="1" s="1"/>
  <c r="G44" i="2"/>
  <c r="J73"/>
  <c r="J91" s="1"/>
  <c r="D73"/>
  <c r="D91" s="1"/>
  <c r="F23" i="1"/>
  <c r="D42" i="2" l="1"/>
  <c r="B50" s="1"/>
  <c r="B53" s="1"/>
  <c r="F56" s="1"/>
  <c r="J65" s="1"/>
  <c r="J68" s="1"/>
  <c r="I44"/>
  <c r="I45" s="1"/>
  <c r="I46" s="1"/>
  <c r="I47" s="1"/>
  <c r="I51" s="1"/>
  <c r="I52" s="1"/>
  <c r="I53" s="1"/>
  <c r="G45"/>
  <c r="G46" s="1"/>
  <c r="G47" s="1"/>
  <c r="G51" s="1"/>
  <c r="G52" s="1"/>
  <c r="G53" s="1"/>
  <c r="C61" s="1"/>
  <c r="E61" i="1" s="1"/>
  <c r="E53" l="1"/>
  <c r="D65" i="2"/>
  <c r="D68" s="1"/>
  <c r="G56" i="1"/>
  <c r="I57" i="2"/>
  <c r="F44" i="1"/>
  <c r="G57" i="2"/>
  <c r="C60"/>
  <c r="E66" s="1"/>
  <c r="H54"/>
  <c r="K66"/>
  <c r="D61" i="1"/>
  <c r="I58" i="2"/>
  <c r="D60" i="1" l="1"/>
  <c r="G58" i="2"/>
  <c r="G59" s="1"/>
  <c r="G60" s="1"/>
  <c r="E65" s="1"/>
  <c r="D74" s="1"/>
  <c r="D76" s="1"/>
  <c r="D79" s="1"/>
  <c r="I59"/>
  <c r="D92" l="1"/>
  <c r="J58"/>
  <c r="J59" s="1"/>
  <c r="K60" s="1"/>
  <c r="G61"/>
  <c r="E67" s="1"/>
  <c r="E68" s="1"/>
  <c r="F68" s="1"/>
  <c r="D84"/>
  <c r="E84" s="1"/>
  <c r="D93" s="1"/>
  <c r="E79" i="1"/>
  <c r="F67"/>
  <c r="I60" i="2"/>
  <c r="K65" s="1"/>
  <c r="D94" l="1"/>
  <c r="J74"/>
  <c r="I61"/>
  <c r="K67" l="1"/>
  <c r="L67" i="1" s="1"/>
  <c r="E94"/>
  <c r="E76"/>
  <c r="J92" i="2"/>
  <c r="J76"/>
  <c r="K68" l="1"/>
  <c r="G68" s="1"/>
  <c r="J79"/>
  <c r="K76" i="1"/>
  <c r="F86"/>
  <c r="J84" i="2" l="1"/>
  <c r="K84" s="1"/>
  <c r="J93" s="1"/>
  <c r="J94" s="1"/>
  <c r="K94" i="1" s="1"/>
  <c r="K79"/>
  <c r="L86" l="1"/>
</calcChain>
</file>

<file path=xl/sharedStrings.xml><?xml version="1.0" encoding="utf-8"?>
<sst xmlns="http://schemas.openxmlformats.org/spreadsheetml/2006/main" count="334" uniqueCount="141">
  <si>
    <t>Anlagenbau Klein  GmbH</t>
  </si>
  <si>
    <t>Möbius  KG</t>
  </si>
  <si>
    <t>Rechung</t>
  </si>
  <si>
    <t>Nr.:</t>
  </si>
  <si>
    <t>RG-Datum:</t>
  </si>
  <si>
    <t>Pos.</t>
  </si>
  <si>
    <t>Artikelnr</t>
  </si>
  <si>
    <t>Menge</t>
  </si>
  <si>
    <t>Bezeich</t>
  </si>
  <si>
    <t>EP</t>
  </si>
  <si>
    <t>Rabatt</t>
  </si>
  <si>
    <t>Poswert</t>
  </si>
  <si>
    <t>Warenwert</t>
  </si>
  <si>
    <t>Autragswertrabatt</t>
  </si>
  <si>
    <t>Wwert II</t>
  </si>
  <si>
    <t>Kdrabatt</t>
  </si>
  <si>
    <t>Wwert III</t>
  </si>
  <si>
    <t>Montage</t>
  </si>
  <si>
    <t>Versicherung</t>
  </si>
  <si>
    <t>Rgwert I</t>
  </si>
  <si>
    <t>Rechnungsendwert</t>
  </si>
  <si>
    <t>Zahlungsziel:</t>
  </si>
  <si>
    <t>123/2</t>
  </si>
  <si>
    <t>Gebdatum:</t>
  </si>
  <si>
    <t>a) Rgendwert</t>
  </si>
  <si>
    <t>b) Warenwert</t>
  </si>
  <si>
    <t>Belegnr</t>
  </si>
  <si>
    <t>Sollkto</t>
  </si>
  <si>
    <t>Habenkto</t>
  </si>
  <si>
    <t>Soll €</t>
  </si>
  <si>
    <t>Haben €</t>
  </si>
  <si>
    <t>1.</t>
  </si>
  <si>
    <t>1. ER des Tresorlieferanten</t>
  </si>
  <si>
    <t>Wir erhalten</t>
  </si>
  <si>
    <t>Tresor</t>
  </si>
  <si>
    <t>2.</t>
  </si>
  <si>
    <t>S</t>
  </si>
  <si>
    <t>H</t>
  </si>
  <si>
    <t xml:space="preserve">Tragen Sie beide Buchungen auf dem Anlagekonto ein </t>
  </si>
  <si>
    <t>und berechnen die momentanen Anschaffungskosten</t>
  </si>
  <si>
    <t>Wir bezahlen den OP mit Skontoabzug!</t>
  </si>
  <si>
    <t>a) v. Rgendwert</t>
  </si>
  <si>
    <t>Berechnen Sie jeweils den Zahlungsbetrag:</t>
  </si>
  <si>
    <t>b) v. Warenwert</t>
  </si>
  <si>
    <t>NR zu b)</t>
  </si>
  <si>
    <t>NR zu a)</t>
  </si>
  <si>
    <t>Der momentane Offene Posten(OP) - ohne AB - beträgt:</t>
  </si>
  <si>
    <t>Diff anzeigen!</t>
  </si>
  <si>
    <t>3a)</t>
  </si>
  <si>
    <t>3a) Skontozahlung vom Rgendwert</t>
  </si>
  <si>
    <t>3b) Skontozahlung vomWarenwert</t>
  </si>
  <si>
    <t>3b)</t>
  </si>
  <si>
    <t>a)</t>
  </si>
  <si>
    <t>b)</t>
  </si>
  <si>
    <t>Kontrolle</t>
  </si>
  <si>
    <t>Abschreibung</t>
  </si>
  <si>
    <t>4.</t>
  </si>
  <si>
    <t>Nutzungsdauer:</t>
  </si>
  <si>
    <t>Zwischenergebnis auf dem Anlagekonto</t>
  </si>
  <si>
    <t>03x</t>
  </si>
  <si>
    <t>momentane Anschaffungskosten:</t>
  </si>
  <si>
    <t>v. Rgendwert</t>
  </si>
  <si>
    <t>v. Warenwert</t>
  </si>
  <si>
    <t>4a)</t>
  </si>
  <si>
    <t>Abschluss des Anlagekontos - ohne AB</t>
  </si>
  <si>
    <t>3a).</t>
  </si>
  <si>
    <t>3b).</t>
  </si>
  <si>
    <t>4b)</t>
  </si>
  <si>
    <t>Zwischenergebnis auf dem Anlagekonto - ohn AB</t>
  </si>
  <si>
    <t>GS/RG-korr.</t>
  </si>
  <si>
    <t>nach BilRUG</t>
  </si>
  <si>
    <t>Grundstücke</t>
  </si>
  <si>
    <t>Techn. Anlagen</t>
  </si>
  <si>
    <t>BGA</t>
  </si>
  <si>
    <t>Fuhrpark</t>
  </si>
  <si>
    <t>GWG(0371 GWG SP)</t>
  </si>
  <si>
    <t>EK</t>
  </si>
  <si>
    <t>Verbl. gegenüber Kreditinstituten</t>
  </si>
  <si>
    <t>Ford. aus L.u.L</t>
  </si>
  <si>
    <t>sonstige Forderungen</t>
  </si>
  <si>
    <t>SV-Beitrags-vorauszahlungen</t>
  </si>
  <si>
    <t>Kreditinstitut</t>
  </si>
  <si>
    <t>VSt</t>
  </si>
  <si>
    <t>EUSt</t>
  </si>
  <si>
    <t>VSt. aus ig-Erwerb</t>
  </si>
  <si>
    <t>Kasse</t>
  </si>
  <si>
    <t>Privatentnahme</t>
  </si>
  <si>
    <t>Privateinlage</t>
  </si>
  <si>
    <t>Verbl. a. LuL</t>
  </si>
  <si>
    <t>Ust</t>
  </si>
  <si>
    <t>USt aus ig-Erwerb</t>
  </si>
  <si>
    <t>Verbl. aus Steuern</t>
  </si>
  <si>
    <t>Verbl. im Rahmen der soz. Sicherheit</t>
  </si>
  <si>
    <t>Sonst. Verbl.</t>
  </si>
  <si>
    <t>Verbindl. aus Vermögensbildung</t>
  </si>
  <si>
    <t>Zinsaufwendungen</t>
  </si>
  <si>
    <t>Zinserträge</t>
  </si>
  <si>
    <t>Wareneingang (Inland)</t>
  </si>
  <si>
    <t>Warenbezugskosten</t>
  </si>
  <si>
    <t>Rücksendungen a.d.Lieferer</t>
  </si>
  <si>
    <t>Nachlässe des Lieferers</t>
  </si>
  <si>
    <t>Liefererboni</t>
  </si>
  <si>
    <t>Liefererskonti</t>
  </si>
  <si>
    <t>Warenbestand lt. Inv.</t>
  </si>
  <si>
    <t>Löhne</t>
  </si>
  <si>
    <t>Gehälter</t>
  </si>
  <si>
    <t>Gesetzl. soz. Aufwand</t>
  </si>
  <si>
    <t>vL</t>
  </si>
  <si>
    <t>Mieten, Pachten, Leasing</t>
  </si>
  <si>
    <t>Kfz-Steuer</t>
  </si>
  <si>
    <t>Versicherungen</t>
  </si>
  <si>
    <t>Energie, Betriebsstoffe</t>
  </si>
  <si>
    <t>Werbe-Reisekosten</t>
  </si>
  <si>
    <t>Provisionen</t>
  </si>
  <si>
    <t>Verpackungsmaterial</t>
  </si>
  <si>
    <t>Ausgangsfrachen</t>
  </si>
  <si>
    <t>Gewährleistungen</t>
  </si>
  <si>
    <t>Instandhaltung</t>
  </si>
  <si>
    <t>Bürobedarf</t>
  </si>
  <si>
    <t>Porto, Telefon, Telefax</t>
  </si>
  <si>
    <t>Kosten des Geldverkehrs</t>
  </si>
  <si>
    <t>Abschreibung auf Sachanlagen</t>
  </si>
  <si>
    <t>Warenverkauf (Inland)</t>
  </si>
  <si>
    <t>Rücksendungen vom Kd.</t>
  </si>
  <si>
    <t>Nachlässe an Kd.</t>
  </si>
  <si>
    <t>Kundenboni</t>
  </si>
  <si>
    <t>Kundenskonti</t>
  </si>
  <si>
    <t>Warenentnahme</t>
  </si>
  <si>
    <t>Provisionserträge</t>
  </si>
  <si>
    <t>Mieterträge</t>
  </si>
  <si>
    <t>Warenverkauf ig-Lieferung</t>
  </si>
  <si>
    <t>Warenverkauf Drittland</t>
  </si>
  <si>
    <t>EBK</t>
  </si>
  <si>
    <t>G+V</t>
  </si>
  <si>
    <t>SBK</t>
  </si>
  <si>
    <t>=</t>
  </si>
  <si>
    <t>i.d.R.</t>
  </si>
  <si>
    <t>für NR</t>
  </si>
  <si>
    <t>Fracht</t>
  </si>
  <si>
    <t>2. GS/Rgkorrektur des Tresorlieferanten - wg. leichter Beschädigung durch Montagefehler</t>
  </si>
  <si>
    <t>Preisnachlass  auf den  Warenwert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</si>
</sst>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0%\ &quot;Mwst.&quot;"/>
    <numFmt numFmtId="165" formatCode="000"/>
    <numFmt numFmtId="166" formatCode="0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Times New Roman"/>
      <family val="1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 style="thin">
        <color indexed="64"/>
      </bottom>
      <diagonal/>
    </border>
    <border>
      <left/>
      <right style="thick">
        <color indexed="10"/>
      </right>
      <top style="thick">
        <color indexed="10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 style="thick">
        <color indexed="12"/>
      </top>
      <bottom style="thin">
        <color indexed="64"/>
      </bottom>
      <diagonal/>
    </border>
    <border>
      <left/>
      <right style="thick">
        <color theme="3" tint="0.39994506668294322"/>
      </right>
      <top style="thick">
        <color indexed="12"/>
      </top>
      <bottom style="thin">
        <color indexed="64"/>
      </bottom>
      <diagonal/>
    </border>
    <border>
      <left style="thick">
        <color theme="3" tint="0.39994506668294322"/>
      </left>
      <right style="thin">
        <color indexed="64"/>
      </right>
      <top style="thick">
        <color indexed="11"/>
      </top>
      <bottom style="thin">
        <color indexed="64"/>
      </bottom>
      <diagonal/>
    </border>
    <border>
      <left/>
      <right style="thick">
        <color rgb="FF00B050"/>
      </right>
      <top style="thick">
        <color indexed="11"/>
      </top>
      <bottom style="thin">
        <color indexed="64"/>
      </bottom>
      <diagonal/>
    </border>
    <border>
      <left style="thick">
        <color rgb="FF00B050"/>
      </left>
      <right style="thin">
        <color indexed="64"/>
      </right>
      <top style="thick">
        <color indexed="13"/>
      </top>
      <bottom style="thin">
        <color indexed="64"/>
      </bottom>
      <diagonal/>
    </border>
    <border>
      <left/>
      <right style="thick">
        <color rgb="FFFFFF00"/>
      </right>
      <top style="thick">
        <color indexed="13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10"/>
      </right>
      <top/>
      <bottom style="thin">
        <color indexed="64"/>
      </bottom>
      <diagonal/>
    </border>
    <border>
      <left/>
      <right style="thick">
        <color theme="3" tint="0.39994506668294322"/>
      </right>
      <top style="thin">
        <color indexed="64"/>
      </top>
      <bottom style="thin">
        <color indexed="64"/>
      </bottom>
      <diagonal/>
    </border>
    <border>
      <left style="thick">
        <color theme="3" tint="0.39994506668294322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FFFF00"/>
      </right>
      <top style="thin">
        <color indexed="64"/>
      </top>
      <bottom style="thin">
        <color indexed="64"/>
      </bottom>
      <diagonal/>
    </border>
    <border>
      <left/>
      <right style="thick">
        <color rgb="FFFFFF00"/>
      </right>
      <top/>
      <bottom style="thin">
        <color indexed="64"/>
      </bottom>
      <diagonal/>
    </border>
    <border>
      <left/>
      <right style="thick">
        <color indexed="10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ck">
        <color theme="3" tint="0.39994506668294322"/>
      </right>
      <top style="thin">
        <color indexed="64"/>
      </top>
      <bottom style="thin">
        <color theme="1"/>
      </bottom>
      <diagonal/>
    </border>
    <border>
      <left style="thick">
        <color theme="3" tint="0.399945066682943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00B050"/>
      </right>
      <top/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/>
      <right style="thick">
        <color indexed="10"/>
      </right>
      <top style="thin">
        <color indexed="64"/>
      </top>
      <bottom style="thick">
        <color indexed="10"/>
      </bottom>
      <diagonal/>
    </border>
    <border>
      <left style="thick">
        <color indexed="10"/>
      </left>
      <right style="thin">
        <color indexed="64"/>
      </right>
      <top/>
      <bottom style="thick">
        <color indexed="12"/>
      </bottom>
      <diagonal/>
    </border>
    <border>
      <left/>
      <right style="thick">
        <color theme="3" tint="0.39994506668294322"/>
      </right>
      <top/>
      <bottom style="thick">
        <color indexed="12"/>
      </bottom>
      <diagonal/>
    </border>
    <border>
      <left style="thick">
        <color theme="3" tint="0.39994506668294322"/>
      </left>
      <right style="thin">
        <color indexed="64"/>
      </right>
      <top/>
      <bottom style="thick">
        <color indexed="11"/>
      </bottom>
      <diagonal/>
    </border>
    <border>
      <left/>
      <right style="thick">
        <color rgb="FF00B050"/>
      </right>
      <top style="thin">
        <color indexed="64"/>
      </top>
      <bottom style="thick">
        <color indexed="11"/>
      </bottom>
      <diagonal/>
    </border>
    <border>
      <left style="thick">
        <color rgb="FF00B050"/>
      </left>
      <right style="thin">
        <color indexed="64"/>
      </right>
      <top/>
      <bottom style="thick">
        <color indexed="13"/>
      </bottom>
      <diagonal/>
    </border>
    <border>
      <left/>
      <right style="thick">
        <color rgb="FFFFFF00"/>
      </right>
      <top style="thin">
        <color indexed="64"/>
      </top>
      <bottom style="thick">
        <color indexed="1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19">
    <xf numFmtId="0" fontId="0" fillId="0" borderId="0" xfId="0"/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5" xfId="0" applyBorder="1" applyProtection="1">
      <protection hidden="1"/>
    </xf>
    <xf numFmtId="14" fontId="0" fillId="0" borderId="0" xfId="0" applyNumberFormat="1" applyBorder="1" applyProtection="1"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44" fontId="0" fillId="0" borderId="0" xfId="2" applyFont="1" applyBorder="1" applyProtection="1">
      <protection hidden="1"/>
    </xf>
    <xf numFmtId="9" fontId="0" fillId="0" borderId="0" xfId="1" applyFont="1" applyBorder="1" applyProtection="1">
      <protection hidden="1"/>
    </xf>
    <xf numFmtId="44" fontId="0" fillId="0" borderId="5" xfId="2" applyFont="1" applyBorder="1" applyProtection="1">
      <protection hidden="1"/>
    </xf>
    <xf numFmtId="0" fontId="5" fillId="0" borderId="0" xfId="0" applyFont="1" applyBorder="1" applyAlignment="1" applyProtection="1">
      <alignment horizontal="center"/>
      <protection hidden="1"/>
    </xf>
    <xf numFmtId="44" fontId="0" fillId="0" borderId="4" xfId="0" applyNumberFormat="1" applyBorder="1" applyProtection="1">
      <protection hidden="1"/>
    </xf>
    <xf numFmtId="9" fontId="0" fillId="0" borderId="0" xfId="2" applyNumberFormat="1" applyFont="1" applyBorder="1" applyProtection="1">
      <protection hidden="1"/>
    </xf>
    <xf numFmtId="44" fontId="0" fillId="0" borderId="0" xfId="0" applyNumberFormat="1" applyBorder="1" applyProtection="1">
      <protection hidden="1"/>
    </xf>
    <xf numFmtId="164" fontId="0" fillId="0" borderId="0" xfId="0" applyNumberFormat="1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right"/>
      <protection hidden="1"/>
    </xf>
    <xf numFmtId="165" fontId="0" fillId="0" borderId="13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0" fontId="0" fillId="0" borderId="14" xfId="0" applyBorder="1" applyProtection="1">
      <protection hidden="1"/>
    </xf>
    <xf numFmtId="0" fontId="0" fillId="0" borderId="14" xfId="0" applyBorder="1" applyAlignment="1" applyProtection="1">
      <alignment horizontal="right"/>
      <protection hidden="1"/>
    </xf>
    <xf numFmtId="165" fontId="0" fillId="0" borderId="15" xfId="0" applyNumberFormat="1" applyBorder="1" applyProtection="1">
      <protection locked="0"/>
    </xf>
    <xf numFmtId="4" fontId="0" fillId="0" borderId="16" xfId="0" applyNumberFormat="1" applyBorder="1" applyProtection="1">
      <protection locked="0"/>
    </xf>
    <xf numFmtId="165" fontId="0" fillId="0" borderId="17" xfId="0" applyNumberFormat="1" applyBorder="1" applyProtection="1">
      <protection locked="0"/>
    </xf>
    <xf numFmtId="4" fontId="0" fillId="0" borderId="18" xfId="0" applyNumberFormat="1" applyBorder="1" applyProtection="1">
      <protection locked="0"/>
    </xf>
    <xf numFmtId="165" fontId="0" fillId="0" borderId="19" xfId="0" applyNumberFormat="1" applyBorder="1" applyProtection="1">
      <protection locked="0"/>
    </xf>
    <xf numFmtId="4" fontId="0" fillId="0" borderId="20" xfId="0" applyNumberFormat="1" applyBorder="1" applyProtection="1">
      <protection locked="0"/>
    </xf>
    <xf numFmtId="165" fontId="0" fillId="0" borderId="21" xfId="0" applyNumberFormat="1" applyBorder="1" applyProtection="1">
      <protection locked="0"/>
    </xf>
    <xf numFmtId="4" fontId="0" fillId="0" borderId="22" xfId="0" applyNumberFormat="1" applyBorder="1" applyProtection="1">
      <protection locked="0"/>
    </xf>
    <xf numFmtId="0" fontId="0" fillId="0" borderId="0" xfId="0" applyProtection="1">
      <protection hidden="1"/>
    </xf>
    <xf numFmtId="4" fontId="0" fillId="2" borderId="20" xfId="0" applyNumberFormat="1" applyFill="1" applyBorder="1" applyProtection="1">
      <protection locked="0"/>
    </xf>
    <xf numFmtId="4" fontId="0" fillId="2" borderId="22" xfId="0" applyNumberFormat="1" applyFill="1" applyBorder="1" applyProtection="1">
      <protection locked="0"/>
    </xf>
    <xf numFmtId="0" fontId="2" fillId="0" borderId="0" xfId="0" applyFont="1"/>
    <xf numFmtId="4" fontId="0" fillId="0" borderId="0" xfId="0" applyNumberFormat="1" applyProtection="1">
      <protection hidden="1"/>
    </xf>
    <xf numFmtId="9" fontId="0" fillId="0" borderId="0" xfId="0" applyNumberFormat="1" applyProtection="1">
      <protection hidden="1"/>
    </xf>
    <xf numFmtId="44" fontId="0" fillId="0" borderId="0" xfId="0" applyNumberFormat="1" applyProtection="1">
      <protection hidden="1"/>
    </xf>
    <xf numFmtId="14" fontId="0" fillId="2" borderId="0" xfId="0" applyNumberFormat="1" applyFill="1" applyProtection="1">
      <protection locked="0"/>
    </xf>
    <xf numFmtId="0" fontId="0" fillId="0" borderId="0" xfId="0" applyProtection="1">
      <protection locked="0"/>
    </xf>
    <xf numFmtId="4" fontId="0" fillId="0" borderId="0" xfId="0" applyNumberFormat="1" applyProtection="1">
      <protection locked="0"/>
    </xf>
    <xf numFmtId="4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14" fontId="0" fillId="4" borderId="0" xfId="0" applyNumberFormat="1" applyFill="1" applyBorder="1" applyProtection="1">
      <protection hidden="1"/>
    </xf>
    <xf numFmtId="44" fontId="0" fillId="4" borderId="0" xfId="2" applyFont="1" applyFill="1" applyBorder="1" applyProtection="1">
      <protection hidden="1"/>
    </xf>
    <xf numFmtId="44" fontId="0" fillId="4" borderId="0" xfId="0" applyNumberFormat="1" applyFill="1" applyBorder="1" applyProtection="1">
      <protection hidden="1"/>
    </xf>
    <xf numFmtId="9" fontId="0" fillId="4" borderId="0" xfId="2" applyNumberFormat="1" applyFont="1" applyFill="1" applyBorder="1" applyProtection="1">
      <protection hidden="1"/>
    </xf>
    <xf numFmtId="0" fontId="0" fillId="4" borderId="11" xfId="0" applyFill="1" applyBorder="1" applyProtection="1">
      <protection hidden="1"/>
    </xf>
    <xf numFmtId="10" fontId="0" fillId="4" borderId="0" xfId="0" applyNumberFormat="1" applyFill="1" applyProtection="1">
      <protection hidden="1"/>
    </xf>
    <xf numFmtId="0" fontId="3" fillId="3" borderId="0" xfId="0" applyFont="1" applyFill="1" applyBorder="1" applyProtection="1">
      <protection hidden="1"/>
    </xf>
    <xf numFmtId="9" fontId="0" fillId="2" borderId="0" xfId="1" applyFont="1" applyFill="1" applyBorder="1" applyProtection="1">
      <protection locked="0"/>
    </xf>
    <xf numFmtId="44" fontId="0" fillId="2" borderId="5" xfId="2" applyFont="1" applyFill="1" applyBorder="1" applyProtection="1">
      <protection locked="0"/>
    </xf>
    <xf numFmtId="44" fontId="0" fillId="2" borderId="4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9" fontId="0" fillId="2" borderId="0" xfId="2" applyNumberFormat="1" applyFont="1" applyFill="1" applyBorder="1" applyProtection="1">
      <protection locked="0"/>
    </xf>
    <xf numFmtId="44" fontId="0" fillId="2" borderId="0" xfId="2" applyFont="1" applyFill="1" applyBorder="1" applyProtection="1">
      <protection locked="0"/>
    </xf>
    <xf numFmtId="44" fontId="0" fillId="2" borderId="0" xfId="0" applyNumberFormat="1" applyFill="1" applyBorder="1" applyProtection="1">
      <protection locked="0"/>
    </xf>
    <xf numFmtId="165" fontId="6" fillId="0" borderId="23" xfId="0" applyNumberFormat="1" applyFont="1" applyBorder="1" applyAlignment="1">
      <alignment horizontal="center" vertical="top" wrapText="1"/>
    </xf>
    <xf numFmtId="165" fontId="6" fillId="5" borderId="24" xfId="0" applyNumberFormat="1" applyFont="1" applyFill="1" applyBorder="1" applyAlignment="1">
      <alignment vertical="top" wrapText="1"/>
    </xf>
    <xf numFmtId="165" fontId="6" fillId="0" borderId="25" xfId="0" applyNumberFormat="1" applyFont="1" applyBorder="1" applyAlignment="1">
      <alignment horizontal="center" vertical="top" wrapText="1"/>
    </xf>
    <xf numFmtId="165" fontId="6" fillId="5" borderId="26" xfId="0" applyNumberFormat="1" applyFont="1" applyFill="1" applyBorder="1" applyAlignment="1">
      <alignment vertical="top" wrapText="1"/>
    </xf>
    <xf numFmtId="165" fontId="6" fillId="0" borderId="27" xfId="0" applyNumberFormat="1" applyFont="1" applyBorder="1" applyAlignment="1">
      <alignment horizontal="center" vertical="top" wrapText="1"/>
    </xf>
    <xf numFmtId="165" fontId="6" fillId="5" borderId="28" xfId="0" applyNumberFormat="1" applyFont="1" applyFill="1" applyBorder="1" applyAlignment="1">
      <alignment vertical="top" wrapText="1"/>
    </xf>
    <xf numFmtId="165" fontId="6" fillId="0" borderId="29" xfId="0" applyNumberFormat="1" applyFont="1" applyBorder="1" applyAlignment="1">
      <alignment horizontal="center" vertical="top" wrapText="1"/>
    </xf>
    <xf numFmtId="165" fontId="6" fillId="5" borderId="30" xfId="0" applyNumberFormat="1" applyFont="1" applyFill="1" applyBorder="1" applyAlignment="1">
      <alignment vertical="top" wrapText="1"/>
    </xf>
    <xf numFmtId="166" fontId="6" fillId="0" borderId="31" xfId="0" applyNumberFormat="1" applyFont="1" applyBorder="1" applyAlignment="1">
      <alignment horizontal="center" vertical="top" wrapText="1"/>
    </xf>
    <xf numFmtId="165" fontId="6" fillId="5" borderId="32" xfId="0" applyNumberFormat="1" applyFont="1" applyFill="1" applyBorder="1" applyAlignment="1">
      <alignment vertical="top" wrapText="1"/>
    </xf>
    <xf numFmtId="165" fontId="6" fillId="0" borderId="31" xfId="0" applyNumberFormat="1" applyFont="1" applyBorder="1" applyAlignment="1">
      <alignment horizontal="center" vertical="top" wrapText="1"/>
    </xf>
    <xf numFmtId="165" fontId="6" fillId="5" borderId="33" xfId="0" applyNumberFormat="1" applyFont="1" applyFill="1" applyBorder="1" applyAlignment="1">
      <alignment vertical="top" wrapText="1"/>
    </xf>
    <xf numFmtId="165" fontId="6" fillId="0" borderId="34" xfId="0" applyNumberFormat="1" applyFont="1" applyBorder="1" applyAlignment="1">
      <alignment horizontal="center" vertical="top" wrapText="1"/>
    </xf>
    <xf numFmtId="165" fontId="6" fillId="5" borderId="35" xfId="0" applyNumberFormat="1" applyFont="1" applyFill="1" applyBorder="1" applyAlignment="1">
      <alignment vertical="top" wrapText="1"/>
    </xf>
    <xf numFmtId="165" fontId="6" fillId="0" borderId="36" xfId="0" applyNumberFormat="1" applyFont="1" applyBorder="1" applyAlignment="1">
      <alignment horizontal="center" vertical="top" wrapText="1"/>
    </xf>
    <xf numFmtId="165" fontId="6" fillId="5" borderId="37" xfId="0" applyNumberFormat="1" applyFont="1" applyFill="1" applyBorder="1" applyAlignment="1">
      <alignment vertical="top" wrapText="1"/>
    </xf>
    <xf numFmtId="165" fontId="6" fillId="5" borderId="38" xfId="0" applyNumberFormat="1" applyFont="1" applyFill="1" applyBorder="1" applyAlignment="1">
      <alignment vertical="top" wrapText="1"/>
    </xf>
    <xf numFmtId="165" fontId="6" fillId="5" borderId="39" xfId="0" applyNumberFormat="1" applyFont="1" applyFill="1" applyBorder="1" applyAlignment="1">
      <alignment vertical="top" wrapText="1"/>
    </xf>
    <xf numFmtId="165" fontId="6" fillId="0" borderId="40" xfId="0" applyNumberFormat="1" applyFont="1" applyBorder="1" applyAlignment="1">
      <alignment horizontal="center" vertical="top" wrapText="1"/>
    </xf>
    <xf numFmtId="165" fontId="6" fillId="5" borderId="41" xfId="0" applyNumberFormat="1" applyFont="1" applyFill="1" applyBorder="1" applyAlignment="1">
      <alignment vertical="top" wrapText="1"/>
    </xf>
    <xf numFmtId="165" fontId="6" fillId="0" borderId="42" xfId="0" applyNumberFormat="1" applyFont="1" applyFill="1" applyBorder="1" applyAlignment="1">
      <alignment horizontal="center" vertical="top" wrapText="1"/>
    </xf>
    <xf numFmtId="165" fontId="6" fillId="5" borderId="43" xfId="0" applyNumberFormat="1" applyFont="1" applyFill="1" applyBorder="1" applyAlignment="1">
      <alignment vertical="top" wrapText="1"/>
    </xf>
    <xf numFmtId="165" fontId="6" fillId="0" borderId="44" xfId="0" applyNumberFormat="1" applyFont="1" applyBorder="1" applyAlignment="1">
      <alignment horizontal="center" vertical="top" wrapText="1"/>
    </xf>
    <xf numFmtId="165" fontId="6" fillId="5" borderId="45" xfId="0" applyNumberFormat="1" applyFont="1" applyFill="1" applyBorder="1" applyAlignment="1">
      <alignment vertical="top" wrapText="1"/>
    </xf>
    <xf numFmtId="165" fontId="6" fillId="0" borderId="46" xfId="0" applyNumberFormat="1" applyFont="1" applyBorder="1" applyAlignment="1">
      <alignment horizontal="center" vertical="top" wrapText="1"/>
    </xf>
    <xf numFmtId="165" fontId="6" fillId="5" borderId="47" xfId="0" applyNumberFormat="1" applyFont="1" applyFill="1" applyBorder="1" applyAlignment="1">
      <alignment vertical="top" wrapText="1"/>
    </xf>
    <xf numFmtId="165" fontId="6" fillId="0" borderId="48" xfId="0" applyNumberFormat="1" applyFont="1" applyBorder="1" applyAlignment="1">
      <alignment horizontal="center" vertical="top" wrapText="1"/>
    </xf>
    <xf numFmtId="165" fontId="6" fillId="5" borderId="49" xfId="0" applyNumberFormat="1" applyFont="1" applyFill="1" applyBorder="1" applyAlignment="1">
      <alignment vertical="top" wrapText="1"/>
    </xf>
    <xf numFmtId="165" fontId="6" fillId="0" borderId="50" xfId="0" applyNumberFormat="1" applyFont="1" applyBorder="1" applyAlignment="1">
      <alignment horizontal="center" vertical="top" wrapText="1"/>
    </xf>
    <xf numFmtId="165" fontId="6" fillId="5" borderId="51" xfId="0" applyNumberFormat="1" applyFont="1" applyFill="1" applyBorder="1" applyAlignment="1">
      <alignment vertical="top" wrapText="1"/>
    </xf>
    <xf numFmtId="165" fontId="6" fillId="0" borderId="0" xfId="0" applyNumberFormat="1" applyFont="1" applyFill="1" applyBorder="1" applyAlignment="1">
      <alignment horizontal="center" vertical="top" wrapText="1"/>
    </xf>
    <xf numFmtId="165" fontId="6" fillId="5" borderId="0" xfId="0" quotePrefix="1" applyNumberFormat="1" applyFont="1" applyFill="1" applyBorder="1" applyAlignment="1">
      <alignment vertical="top" wrapText="1"/>
    </xf>
    <xf numFmtId="165" fontId="6" fillId="5" borderId="0" xfId="0" applyNumberFormat="1" applyFont="1" applyFill="1" applyBorder="1" applyAlignment="1">
      <alignment vertical="top" wrapText="1"/>
    </xf>
    <xf numFmtId="165" fontId="0" fillId="6" borderId="0" xfId="0" applyNumberFormat="1" applyFill="1" applyProtection="1">
      <protection locked="0"/>
    </xf>
    <xf numFmtId="0" fontId="0" fillId="6" borderId="0" xfId="0" applyFill="1" applyProtection="1">
      <protection locked="0"/>
    </xf>
    <xf numFmtId="165" fontId="0" fillId="7" borderId="0" xfId="0" applyNumberFormat="1" applyFill="1" applyProtection="1">
      <protection locked="0"/>
    </xf>
    <xf numFmtId="0" fontId="0" fillId="7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2" xfId="0" applyBorder="1" applyProtection="1">
      <protection hidden="1"/>
    </xf>
    <xf numFmtId="165" fontId="0" fillId="0" borderId="14" xfId="0" applyNumberForma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6" xfId="0" applyBorder="1" applyAlignment="1" applyProtection="1">
      <alignment horizontal="right"/>
      <protection hidden="1"/>
    </xf>
    <xf numFmtId="0" fontId="0" fillId="0" borderId="7" xfId="0" applyBorder="1" applyAlignment="1" applyProtection="1">
      <alignment horizontal="right"/>
      <protection hidden="1"/>
    </xf>
    <xf numFmtId="44" fontId="0" fillId="0" borderId="8" xfId="0" applyNumberFormat="1" applyBorder="1" applyAlignment="1" applyProtection="1">
      <alignment horizontal="center"/>
      <protection hidden="1"/>
    </xf>
    <xf numFmtId="44" fontId="0" fillId="0" borderId="9" xfId="0" applyNumberFormat="1" applyBorder="1" applyAlignment="1" applyProtection="1">
      <alignment horizontal="center"/>
      <protection hidden="1"/>
    </xf>
    <xf numFmtId="44" fontId="0" fillId="2" borderId="8" xfId="0" applyNumberFormat="1" applyFill="1" applyBorder="1" applyAlignment="1" applyProtection="1">
      <alignment horizontal="center"/>
      <protection locked="0"/>
    </xf>
    <xf numFmtId="44" fontId="0" fillId="2" borderId="9" xfId="0" applyNumberFormat="1" applyFill="1" applyBorder="1" applyAlignment="1" applyProtection="1">
      <alignment horizontal="center"/>
      <protection locked="0"/>
    </xf>
    <xf numFmtId="0" fontId="7" fillId="0" borderId="0" xfId="0" applyFont="1"/>
  </cellXfs>
  <cellStyles count="3">
    <cellStyle name="Euro" xfId="2"/>
    <cellStyle name="Prozent" xfId="1" builtinId="5"/>
    <cellStyle name="Standard" xfId="0" builtinId="0"/>
  </cellStyles>
  <dxfs count="10">
    <dxf>
      <font>
        <color rgb="FFFF0000"/>
      </font>
    </dxf>
    <dxf>
      <font>
        <color theme="3" tint="0.39994506668294322"/>
      </font>
    </dxf>
    <dxf>
      <font>
        <color rgb="FFFF000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theme="3" tint="0.39994506668294322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0</xdr:row>
      <xdr:rowOff>28575</xdr:rowOff>
    </xdr:from>
    <xdr:to>
      <xdr:col>1</xdr:col>
      <xdr:colOff>628650</xdr:colOff>
      <xdr:row>0</xdr:row>
      <xdr:rowOff>171450</xdr:rowOff>
    </xdr:to>
    <xdr:sp macro="" textlink="">
      <xdr:nvSpPr>
        <xdr:cNvPr id="2" name="Pfeil nach unten 1"/>
        <xdr:cNvSpPr/>
      </xdr:nvSpPr>
      <xdr:spPr>
        <a:xfrm>
          <a:off x="981075" y="28575"/>
          <a:ext cx="409575" cy="14287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133350</xdr:rowOff>
    </xdr:from>
    <xdr:to>
      <xdr:col>9</xdr:col>
      <xdr:colOff>400050</xdr:colOff>
      <xdr:row>16</xdr:row>
      <xdr:rowOff>19050</xdr:rowOff>
    </xdr:to>
    <xdr:sp macro="" textlink="">
      <xdr:nvSpPr>
        <xdr:cNvPr id="2" name="Rechteck 1"/>
        <xdr:cNvSpPr/>
      </xdr:nvSpPr>
      <xdr:spPr>
        <a:xfrm>
          <a:off x="142875" y="704850"/>
          <a:ext cx="7343775" cy="23717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11</xdr:col>
      <xdr:colOff>257175</xdr:colOff>
      <xdr:row>51</xdr:row>
      <xdr:rowOff>66675</xdr:rowOff>
    </xdr:to>
    <xdr:sp macro="" textlink="">
      <xdr:nvSpPr>
        <xdr:cNvPr id="3" name="Rechteck 2"/>
        <xdr:cNvSpPr/>
      </xdr:nvSpPr>
      <xdr:spPr>
        <a:xfrm>
          <a:off x="1524000" y="7467600"/>
          <a:ext cx="7343775" cy="23717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3</xdr:col>
      <xdr:colOff>0</xdr:colOff>
      <xdr:row>62</xdr:row>
      <xdr:rowOff>0</xdr:rowOff>
    </xdr:from>
    <xdr:to>
      <xdr:col>12</xdr:col>
      <xdr:colOff>257175</xdr:colOff>
      <xdr:row>74</xdr:row>
      <xdr:rowOff>66675</xdr:rowOff>
    </xdr:to>
    <xdr:sp macro="" textlink="">
      <xdr:nvSpPr>
        <xdr:cNvPr id="4" name="Rechteck 3"/>
        <xdr:cNvSpPr/>
      </xdr:nvSpPr>
      <xdr:spPr>
        <a:xfrm>
          <a:off x="2286000" y="11868150"/>
          <a:ext cx="7343775" cy="23717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0</xdr:col>
      <xdr:colOff>0</xdr:colOff>
      <xdr:row>87</xdr:row>
      <xdr:rowOff>0</xdr:rowOff>
    </xdr:from>
    <xdr:to>
      <xdr:col>9</xdr:col>
      <xdr:colOff>257175</xdr:colOff>
      <xdr:row>99</xdr:row>
      <xdr:rowOff>66675</xdr:rowOff>
    </xdr:to>
    <xdr:sp macro="" textlink="">
      <xdr:nvSpPr>
        <xdr:cNvPr id="5" name="Rechteck 4"/>
        <xdr:cNvSpPr/>
      </xdr:nvSpPr>
      <xdr:spPr>
        <a:xfrm>
          <a:off x="0" y="16649700"/>
          <a:ext cx="7343775" cy="23717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oneCell">
    <xdr:from>
      <xdr:col>5</xdr:col>
      <xdr:colOff>0</xdr:colOff>
      <xdr:row>81</xdr:row>
      <xdr:rowOff>0</xdr:rowOff>
    </xdr:from>
    <xdr:to>
      <xdr:col>24</xdr:col>
      <xdr:colOff>209550</xdr:colOff>
      <xdr:row>87</xdr:row>
      <xdr:rowOff>47625</xdr:rowOff>
    </xdr:to>
    <xdr:pic>
      <xdr:nvPicPr>
        <xdr:cNvPr id="6" name="Picture 11" descr="C:\Programme\Gemeinsame Dateien\Microsoft Shared\Clipart\cagcat50\BD05515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95725" y="15506700"/>
          <a:ext cx="249555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847724</xdr:colOff>
      <xdr:row>57</xdr:row>
      <xdr:rowOff>0</xdr:rowOff>
    </xdr:from>
    <xdr:to>
      <xdr:col>27</xdr:col>
      <xdr:colOff>504825</xdr:colOff>
      <xdr:row>63</xdr:row>
      <xdr:rowOff>47625</xdr:rowOff>
    </xdr:to>
    <xdr:pic>
      <xdr:nvPicPr>
        <xdr:cNvPr id="7" name="Picture 11" descr="C:\Programme\Gemeinsame Dateien\Microsoft Shared\Clipart\cagcat50\BD05515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95724" y="10915650"/>
          <a:ext cx="507682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22</xdr:col>
      <xdr:colOff>190500</xdr:colOff>
      <xdr:row>24</xdr:row>
      <xdr:rowOff>47625</xdr:rowOff>
    </xdr:to>
    <xdr:pic>
      <xdr:nvPicPr>
        <xdr:cNvPr id="8" name="Picture 11" descr="C:\Programme\Gemeinsame Dateien\Microsoft Shared\Clipart\cagcat50\BD05515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0" y="3448050"/>
          <a:ext cx="9525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22</xdr:col>
      <xdr:colOff>190500</xdr:colOff>
      <xdr:row>8</xdr:row>
      <xdr:rowOff>47625</xdr:rowOff>
    </xdr:to>
    <xdr:pic>
      <xdr:nvPicPr>
        <xdr:cNvPr id="9" name="Picture 11" descr="C:\Programme\Gemeinsame Dateien\Microsoft Shared\Clipart\cagcat50\BD05515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381000"/>
          <a:ext cx="9525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22</xdr:col>
      <xdr:colOff>190500</xdr:colOff>
      <xdr:row>38</xdr:row>
      <xdr:rowOff>47625</xdr:rowOff>
    </xdr:to>
    <xdr:pic>
      <xdr:nvPicPr>
        <xdr:cNvPr id="10" name="Picture 11" descr="C:\Programme\Gemeinsame Dateien\Microsoft Shared\Clipart\cagcat50\BD05515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0" y="6124575"/>
          <a:ext cx="9525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95"/>
  <sheetViews>
    <sheetView tabSelected="1" workbookViewId="0">
      <selection activeCell="B2" sqref="B2"/>
    </sheetView>
  </sheetViews>
  <sheetFormatPr baseColWidth="10" defaultRowHeight="15"/>
  <cols>
    <col min="1" max="4" width="11.42578125" style="37"/>
    <col min="5" max="5" width="12.7109375" style="37" customWidth="1"/>
    <col min="6" max="6" width="13.5703125" style="37" customWidth="1"/>
    <col min="7" max="16384" width="11.42578125" style="37"/>
  </cols>
  <sheetData>
    <row r="1" spans="1:16" ht="15.75" thickBot="1">
      <c r="M1" s="100" t="s">
        <v>137</v>
      </c>
      <c r="N1" s="101"/>
      <c r="O1" s="101"/>
      <c r="P1" s="102"/>
    </row>
    <row r="2" spans="1:16" ht="15.75" thickBot="1">
      <c r="A2" s="37" t="s">
        <v>23</v>
      </c>
      <c r="B2" s="44"/>
      <c r="C2" s="109" t="str">
        <f ca="1">IF(AND(B2&gt;18300,B2&lt;DATE(YEAR(TODAY())-17,31,12)),"möglich","unwahrscheinlich")</f>
        <v>unwahrscheinlich</v>
      </c>
      <c r="M2" s="103"/>
      <c r="N2" s="104"/>
      <c r="O2" s="104"/>
      <c r="P2" s="105"/>
    </row>
    <row r="3" spans="1:16">
      <c r="M3" s="103"/>
      <c r="N3" s="104"/>
      <c r="O3" s="104"/>
      <c r="P3" s="105"/>
    </row>
    <row r="4" spans="1:16">
      <c r="M4" s="103"/>
      <c r="N4" s="104"/>
      <c r="O4" s="104"/>
      <c r="P4" s="105"/>
    </row>
    <row r="5" spans="1:16" ht="15.75" thickBot="1">
      <c r="A5" s="37" t="s">
        <v>32</v>
      </c>
      <c r="M5" s="103"/>
      <c r="N5" s="104"/>
      <c r="O5" s="104"/>
      <c r="P5" s="105"/>
    </row>
    <row r="6" spans="1:16">
      <c r="A6" s="1" t="s">
        <v>0</v>
      </c>
      <c r="B6" s="2"/>
      <c r="C6" s="2"/>
      <c r="D6" s="2"/>
      <c r="E6" s="2"/>
      <c r="F6" s="2"/>
      <c r="G6" s="3"/>
      <c r="M6" s="103"/>
      <c r="N6" s="104"/>
      <c r="O6" s="104"/>
      <c r="P6" s="105"/>
    </row>
    <row r="7" spans="1:16">
      <c r="A7" s="4" t="s">
        <v>1</v>
      </c>
      <c r="B7" s="5"/>
      <c r="C7" s="5"/>
      <c r="D7" s="55" t="s">
        <v>2</v>
      </c>
      <c r="E7" s="5"/>
      <c r="F7" s="5" t="s">
        <v>3</v>
      </c>
      <c r="G7" s="6">
        <v>123</v>
      </c>
      <c r="M7" s="103"/>
      <c r="N7" s="104"/>
      <c r="O7" s="104"/>
      <c r="P7" s="105"/>
    </row>
    <row r="8" spans="1:16">
      <c r="A8" s="4"/>
      <c r="B8" s="5"/>
      <c r="C8" s="5"/>
      <c r="D8" s="5" t="s">
        <v>4</v>
      </c>
      <c r="E8" s="49">
        <f ca="1">Prüfer!E8</f>
        <v>43861</v>
      </c>
      <c r="F8" s="5"/>
      <c r="G8" s="6"/>
      <c r="M8" s="103"/>
      <c r="N8" s="104"/>
      <c r="O8" s="104"/>
      <c r="P8" s="105"/>
    </row>
    <row r="9" spans="1:16">
      <c r="A9" s="8" t="s">
        <v>5</v>
      </c>
      <c r="B9" s="9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10" t="s">
        <v>11</v>
      </c>
      <c r="M9" s="103"/>
      <c r="N9" s="104"/>
      <c r="O9" s="104"/>
      <c r="P9" s="105"/>
    </row>
    <row r="10" spans="1:16">
      <c r="A10" s="4">
        <v>1</v>
      </c>
      <c r="B10" s="5">
        <v>123</v>
      </c>
      <c r="C10" s="5">
        <v>1</v>
      </c>
      <c r="D10" s="5" t="s">
        <v>34</v>
      </c>
      <c r="E10" s="50">
        <f>Prüfer!E10</f>
        <v>1500</v>
      </c>
      <c r="F10" s="12">
        <v>0</v>
      </c>
      <c r="G10" s="13">
        <f>ROUND(C10*E10*(1-F10),2)</f>
        <v>1500</v>
      </c>
      <c r="M10" s="103"/>
      <c r="N10" s="104"/>
      <c r="O10" s="104"/>
      <c r="P10" s="105"/>
    </row>
    <row r="11" spans="1:16">
      <c r="A11" s="4">
        <v>2</v>
      </c>
      <c r="B11" s="5" t="s">
        <v>22</v>
      </c>
      <c r="C11" s="5">
        <v>1</v>
      </c>
      <c r="D11" s="5" t="str">
        <f>Prüfer!D11</f>
        <v>Montage</v>
      </c>
      <c r="E11" s="11">
        <v>700</v>
      </c>
      <c r="F11" s="12">
        <v>0</v>
      </c>
      <c r="G11" s="13">
        <f>ROUND(C11*E11*(1-F11),2)</f>
        <v>700</v>
      </c>
      <c r="M11" s="103"/>
      <c r="N11" s="104"/>
      <c r="O11" s="104"/>
      <c r="P11" s="105"/>
    </row>
    <row r="12" spans="1:16">
      <c r="A12" s="8" t="s">
        <v>12</v>
      </c>
      <c r="B12" s="14" t="s">
        <v>13</v>
      </c>
      <c r="C12" s="9" t="s">
        <v>14</v>
      </c>
      <c r="D12" s="9" t="s">
        <v>15</v>
      </c>
      <c r="E12" s="9" t="s">
        <v>16</v>
      </c>
      <c r="F12" s="9" t="str">
        <f>Prüfer!F12</f>
        <v>Fracht</v>
      </c>
      <c r="G12" s="10" t="s">
        <v>18</v>
      </c>
      <c r="M12" s="103"/>
      <c r="N12" s="104"/>
      <c r="O12" s="104"/>
      <c r="P12" s="105"/>
    </row>
    <row r="13" spans="1:16">
      <c r="A13" s="15">
        <f>ROUND(G10+G11,2)</f>
        <v>2200</v>
      </c>
      <c r="B13" s="52">
        <f>Prüfer!B13</f>
        <v>0.02</v>
      </c>
      <c r="C13" s="11">
        <f>ROUND(A13*(1-B13),2)</f>
        <v>2156</v>
      </c>
      <c r="D13" s="16">
        <v>0.03</v>
      </c>
      <c r="E13" s="17">
        <f>ROUND(C13*(1-D13),2)</f>
        <v>2091.3200000000002</v>
      </c>
      <c r="F13" s="51">
        <f>Prüfer!F13</f>
        <v>410</v>
      </c>
      <c r="G13" s="13">
        <v>0</v>
      </c>
      <c r="M13" s="103"/>
      <c r="N13" s="104"/>
      <c r="O13" s="104"/>
      <c r="P13" s="105"/>
    </row>
    <row r="14" spans="1:16">
      <c r="A14" s="4"/>
      <c r="B14" s="5"/>
      <c r="C14" s="5"/>
      <c r="D14" s="5"/>
      <c r="E14" s="5"/>
      <c r="F14" s="5"/>
      <c r="G14" s="6"/>
      <c r="M14" s="103"/>
      <c r="N14" s="104"/>
      <c r="O14" s="104"/>
      <c r="P14" s="105"/>
    </row>
    <row r="15" spans="1:16">
      <c r="A15" s="4" t="s">
        <v>19</v>
      </c>
      <c r="B15" s="18">
        <v>0.19</v>
      </c>
      <c r="C15" s="112" t="s">
        <v>20</v>
      </c>
      <c r="D15" s="113"/>
      <c r="E15" s="5"/>
      <c r="F15" s="5"/>
      <c r="G15" s="6"/>
      <c r="M15" s="103"/>
      <c r="N15" s="104"/>
      <c r="O15" s="104"/>
      <c r="P15" s="105"/>
    </row>
    <row r="16" spans="1:16">
      <c r="A16" s="15">
        <f>ROUND(E13+F13+G13,2)</f>
        <v>2501.3200000000002</v>
      </c>
      <c r="B16" s="5">
        <f>ROUND(A16*B15,2)</f>
        <v>475.25</v>
      </c>
      <c r="C16" s="114">
        <f>ROUND(A16+B16,2)</f>
        <v>2976.57</v>
      </c>
      <c r="D16" s="115"/>
      <c r="E16" s="5"/>
      <c r="F16" s="5"/>
      <c r="G16" s="6"/>
      <c r="M16" s="103"/>
      <c r="N16" s="104"/>
      <c r="O16" s="104"/>
      <c r="P16" s="105"/>
    </row>
    <row r="17" spans="1:16">
      <c r="A17" s="4"/>
      <c r="B17" s="5"/>
      <c r="C17" s="5"/>
      <c r="D17" s="5"/>
      <c r="E17" s="5"/>
      <c r="F17" s="5"/>
      <c r="G17" s="6"/>
      <c r="M17" s="103"/>
      <c r="N17" s="104"/>
      <c r="O17" s="104"/>
      <c r="P17" s="105"/>
    </row>
    <row r="18" spans="1:16" ht="15.75" thickBot="1">
      <c r="A18" s="19" t="s">
        <v>21</v>
      </c>
      <c r="B18" s="53" t="str">
        <f>Prüfer!B18</f>
        <v xml:space="preserve">0 Tage2% Skonto 60 Tage netto v. </v>
      </c>
      <c r="C18" s="20"/>
      <c r="D18" s="20"/>
      <c r="E18" s="20" t="s">
        <v>24</v>
      </c>
      <c r="F18" s="20" t="s">
        <v>25</v>
      </c>
      <c r="G18" s="21"/>
      <c r="M18" s="103"/>
      <c r="N18" s="104"/>
      <c r="O18" s="104"/>
      <c r="P18" s="105"/>
    </row>
    <row r="19" spans="1:16">
      <c r="M19" s="103"/>
      <c r="N19" s="104"/>
      <c r="O19" s="104"/>
      <c r="P19" s="105"/>
    </row>
    <row r="20" spans="1:16">
      <c r="A20" s="22" t="s">
        <v>26</v>
      </c>
      <c r="B20" s="23" t="s">
        <v>27</v>
      </c>
      <c r="C20" s="23" t="s">
        <v>28</v>
      </c>
      <c r="D20" s="24" t="s">
        <v>29</v>
      </c>
      <c r="E20" s="24" t="s">
        <v>30</v>
      </c>
      <c r="M20" s="103"/>
      <c r="N20" s="104"/>
      <c r="O20" s="104"/>
      <c r="P20" s="105"/>
    </row>
    <row r="21" spans="1:16">
      <c r="A21" s="22" t="s">
        <v>31</v>
      </c>
      <c r="B21" s="25"/>
      <c r="C21" s="25"/>
      <c r="D21" s="26"/>
      <c r="E21" s="26"/>
      <c r="M21" s="103"/>
      <c r="N21" s="104"/>
      <c r="O21" s="104"/>
      <c r="P21" s="105"/>
    </row>
    <row r="22" spans="1:16">
      <c r="A22" s="22"/>
      <c r="B22" s="25"/>
      <c r="C22" s="25"/>
      <c r="D22" s="26"/>
      <c r="E22" s="26"/>
      <c r="F22" s="37" t="str">
        <f>IF(AND(B21=Prüfer!B21,B22=Prüfer!B22,B23=Prüfer!B23,C21=Prüfer!C21,C22=Prüfer!C22,C23=Prüfer!C23),"Konten OK","Falsch")</f>
        <v>Falsch</v>
      </c>
      <c r="M22" s="103"/>
      <c r="N22" s="104"/>
      <c r="O22" s="104"/>
      <c r="P22" s="105"/>
    </row>
    <row r="23" spans="1:16">
      <c r="A23" s="22"/>
      <c r="B23" s="25"/>
      <c r="C23" s="25"/>
      <c r="D23" s="26"/>
      <c r="E23" s="26"/>
      <c r="F23" s="37" t="str">
        <f>IF(AND(D21=Prüfer!D21,D22=Prüfer!D22,D23=Prüfer!D23,E21=Prüfer!E21,E22=Prüfer!E22,E23=Prüfer!E23),"Betrag OK","Falsch")</f>
        <v>Falsch</v>
      </c>
      <c r="M23" s="103"/>
      <c r="N23" s="104"/>
      <c r="O23" s="104"/>
      <c r="P23" s="105"/>
    </row>
    <row r="24" spans="1:16">
      <c r="B24" s="37" t="str">
        <f>IF(B23&lt;&gt;"",IF(B23&gt;B22,"","Reihenfolge"),"")&amp;IF(B22&lt;&gt;"",IF(B22&gt;B21,"","Reihenfolge"),"")</f>
        <v/>
      </c>
      <c r="C24" s="37" t="str">
        <f>IF(C23&lt;&gt;"",IF(C23&gt;C22,"","Reihenfolge"),"")&amp;IF(C22&lt;&gt;"",IF(C22&gt;C21,"","Reihenfolge"),"")</f>
        <v/>
      </c>
      <c r="M24" s="103"/>
      <c r="N24" s="104"/>
      <c r="O24" s="104"/>
      <c r="P24" s="105"/>
    </row>
    <row r="25" spans="1:16">
      <c r="A25" s="37" t="str">
        <f>Prüfer!A25</f>
        <v>2. GS/Rgkorrektur des Tresorlieferanten - wg. leichter Beschädigung durch Montagefehler</v>
      </c>
      <c r="M25" s="103"/>
      <c r="N25" s="104"/>
      <c r="O25" s="104"/>
      <c r="P25" s="105"/>
    </row>
    <row r="26" spans="1:16" ht="15.75" thickBot="1">
      <c r="A26" s="37" t="s">
        <v>33</v>
      </c>
      <c r="B26" s="54">
        <f>Prüfer!B26</f>
        <v>0.12</v>
      </c>
      <c r="C26" s="37" t="str">
        <f>Prüfer!C26</f>
        <v>Preisnachlass  auf den  Warenwert</v>
      </c>
      <c r="M26" s="103"/>
      <c r="N26" s="104"/>
      <c r="O26" s="104"/>
      <c r="P26" s="105"/>
    </row>
    <row r="27" spans="1:16">
      <c r="A27" s="1" t="s">
        <v>0</v>
      </c>
      <c r="B27" s="2"/>
      <c r="C27" s="2"/>
      <c r="D27" s="2"/>
      <c r="E27" s="2"/>
      <c r="F27" s="2"/>
      <c r="G27" s="3"/>
      <c r="M27" s="103"/>
      <c r="N27" s="104"/>
      <c r="O27" s="104"/>
      <c r="P27" s="105"/>
    </row>
    <row r="28" spans="1:16">
      <c r="A28" s="4" t="s">
        <v>1</v>
      </c>
      <c r="B28" s="5"/>
      <c r="C28" s="5"/>
      <c r="D28" s="55" t="s">
        <v>69</v>
      </c>
      <c r="E28" s="5"/>
      <c r="F28" s="5" t="s">
        <v>3</v>
      </c>
      <c r="G28" s="6">
        <v>123</v>
      </c>
      <c r="M28" s="103"/>
      <c r="N28" s="104"/>
      <c r="O28" s="104"/>
      <c r="P28" s="105"/>
    </row>
    <row r="29" spans="1:16">
      <c r="A29" s="4"/>
      <c r="B29" s="5"/>
      <c r="C29" s="5"/>
      <c r="D29" s="5" t="s">
        <v>4</v>
      </c>
      <c r="E29" s="7">
        <f ca="1">E8</f>
        <v>43861</v>
      </c>
      <c r="F29" s="5"/>
      <c r="G29" s="6"/>
      <c r="M29" s="103"/>
      <c r="N29" s="104"/>
      <c r="O29" s="104"/>
      <c r="P29" s="105"/>
    </row>
    <row r="30" spans="1:16">
      <c r="A30" s="8" t="s">
        <v>5</v>
      </c>
      <c r="B30" s="9" t="s">
        <v>6</v>
      </c>
      <c r="C30" s="9" t="s">
        <v>7</v>
      </c>
      <c r="D30" s="9" t="s">
        <v>8</v>
      </c>
      <c r="E30" s="9" t="s">
        <v>9</v>
      </c>
      <c r="F30" s="9" t="s">
        <v>10</v>
      </c>
      <c r="G30" s="10" t="s">
        <v>11</v>
      </c>
      <c r="M30" s="103"/>
      <c r="N30" s="104"/>
      <c r="O30" s="104"/>
      <c r="P30" s="105"/>
    </row>
    <row r="31" spans="1:16">
      <c r="A31" s="4">
        <v>1</v>
      </c>
      <c r="B31" s="59"/>
      <c r="C31" s="59"/>
      <c r="D31" s="59"/>
      <c r="E31" s="61"/>
      <c r="F31" s="56"/>
      <c r="G31" s="57"/>
      <c r="M31" s="103"/>
      <c r="N31" s="104"/>
      <c r="O31" s="104"/>
      <c r="P31" s="105"/>
    </row>
    <row r="32" spans="1:16">
      <c r="A32" s="4"/>
      <c r="B32" s="59"/>
      <c r="C32" s="59"/>
      <c r="D32" s="59"/>
      <c r="E32" s="61"/>
      <c r="F32" s="56"/>
      <c r="G32" s="57"/>
      <c r="M32" s="103"/>
      <c r="N32" s="104"/>
      <c r="O32" s="104"/>
      <c r="P32" s="105"/>
    </row>
    <row r="33" spans="1:16">
      <c r="A33" s="8" t="s">
        <v>12</v>
      </c>
      <c r="B33" s="14" t="s">
        <v>13</v>
      </c>
      <c r="C33" s="9" t="s">
        <v>14</v>
      </c>
      <c r="D33" s="9" t="s">
        <v>15</v>
      </c>
      <c r="E33" s="9" t="s">
        <v>16</v>
      </c>
      <c r="F33" s="9" t="str">
        <f>F12</f>
        <v>Fracht</v>
      </c>
      <c r="G33" s="10" t="s">
        <v>18</v>
      </c>
      <c r="M33" s="103"/>
      <c r="N33" s="104"/>
      <c r="O33" s="104"/>
      <c r="P33" s="105"/>
    </row>
    <row r="34" spans="1:16">
      <c r="A34" s="58"/>
      <c r="B34" s="60"/>
      <c r="C34" s="61"/>
      <c r="D34" s="60"/>
      <c r="E34" s="62"/>
      <c r="F34" s="62"/>
      <c r="G34" s="57"/>
      <c r="M34" s="103"/>
      <c r="N34" s="104"/>
      <c r="O34" s="104"/>
      <c r="P34" s="105"/>
    </row>
    <row r="35" spans="1:16">
      <c r="A35" s="4"/>
      <c r="B35" s="5"/>
      <c r="C35" s="5"/>
      <c r="D35" s="5"/>
      <c r="E35" s="5"/>
      <c r="F35" s="5"/>
      <c r="G35" s="6"/>
      <c r="M35" s="103"/>
      <c r="N35" s="104"/>
      <c r="O35" s="104"/>
      <c r="P35" s="105"/>
    </row>
    <row r="36" spans="1:16">
      <c r="A36" s="4" t="s">
        <v>19</v>
      </c>
      <c r="B36" s="18">
        <v>0.19</v>
      </c>
      <c r="C36" s="112" t="s">
        <v>20</v>
      </c>
      <c r="D36" s="113"/>
      <c r="E36" s="5"/>
      <c r="F36" s="5"/>
      <c r="G36" s="6"/>
      <c r="M36" s="103"/>
      <c r="N36" s="104"/>
      <c r="O36" s="104"/>
      <c r="P36" s="105"/>
    </row>
    <row r="37" spans="1:16">
      <c r="A37" s="58"/>
      <c r="B37" s="59"/>
      <c r="C37" s="116"/>
      <c r="D37" s="117"/>
      <c r="E37" s="5"/>
      <c r="F37" s="5"/>
      <c r="G37" s="6"/>
      <c r="H37" s="37" t="str">
        <f>IF(C37=Prüfer!C37,"OK","Falsch")</f>
        <v>Falsch</v>
      </c>
      <c r="M37" s="103"/>
      <c r="N37" s="104"/>
      <c r="O37" s="104"/>
      <c r="P37" s="105"/>
    </row>
    <row r="38" spans="1:16">
      <c r="A38" s="4"/>
      <c r="B38" s="5"/>
      <c r="C38" s="5"/>
      <c r="D38" s="5"/>
      <c r="E38" s="5"/>
      <c r="F38" s="5"/>
      <c r="G38" s="6"/>
      <c r="H38" s="37" t="str">
        <f>IF(OR(A37=Prüfer!A37-0.01,A37=Prüfer!A37+0.01),"Rundungsdiff mit "&amp;Prüfer!A37&amp; "weiterrechnen","")</f>
        <v/>
      </c>
      <c r="M38" s="103"/>
      <c r="N38" s="104"/>
      <c r="O38" s="104"/>
      <c r="P38" s="105"/>
    </row>
    <row r="39" spans="1:16" ht="15.75" thickBot="1">
      <c r="A39" s="19" t="s">
        <v>21</v>
      </c>
      <c r="B39" s="53" t="str">
        <f>B18</f>
        <v xml:space="preserve">0 Tage2% Skonto 60 Tage netto v. </v>
      </c>
      <c r="C39" s="20"/>
      <c r="D39" s="20"/>
      <c r="E39" s="20" t="s">
        <v>24</v>
      </c>
      <c r="F39" s="20" t="s">
        <v>25</v>
      </c>
      <c r="G39" s="21"/>
      <c r="M39" s="103"/>
      <c r="N39" s="104"/>
      <c r="O39" s="104"/>
      <c r="P39" s="105"/>
    </row>
    <row r="40" spans="1:16">
      <c r="M40" s="103"/>
      <c r="N40" s="104"/>
      <c r="O40" s="104"/>
      <c r="P40" s="105"/>
    </row>
    <row r="41" spans="1:16">
      <c r="A41" s="22" t="s">
        <v>26</v>
      </c>
      <c r="B41" s="23" t="s">
        <v>27</v>
      </c>
      <c r="C41" s="23" t="s">
        <v>28</v>
      </c>
      <c r="D41" s="24" t="s">
        <v>29</v>
      </c>
      <c r="E41" s="24" t="s">
        <v>30</v>
      </c>
      <c r="M41" s="103"/>
      <c r="N41" s="104"/>
      <c r="O41" s="104"/>
      <c r="P41" s="105"/>
    </row>
    <row r="42" spans="1:16">
      <c r="A42" s="22" t="s">
        <v>35</v>
      </c>
      <c r="B42" s="25"/>
      <c r="C42" s="25"/>
      <c r="D42" s="26"/>
      <c r="E42" s="26"/>
      <c r="M42" s="103"/>
      <c r="N42" s="104"/>
      <c r="O42" s="104"/>
      <c r="P42" s="105"/>
    </row>
    <row r="43" spans="1:16">
      <c r="A43" s="22"/>
      <c r="B43" s="25"/>
      <c r="C43" s="25"/>
      <c r="D43" s="26"/>
      <c r="E43" s="26"/>
      <c r="F43" s="37" t="str">
        <f>IF(AND(B42=Prüfer!B42,B43=Prüfer!B43,B44=Prüfer!B44,C42=Prüfer!C42,C43=Prüfer!C43,C44=Prüfer!C44),"Konten OK","Falsch")</f>
        <v>Falsch</v>
      </c>
      <c r="M43" s="103"/>
      <c r="N43" s="104"/>
      <c r="O43" s="104"/>
      <c r="P43" s="105"/>
    </row>
    <row r="44" spans="1:16">
      <c r="A44" s="22"/>
      <c r="B44" s="25"/>
      <c r="C44" s="25"/>
      <c r="D44" s="26"/>
      <c r="E44" s="26"/>
      <c r="F44" s="37" t="str">
        <f>IF(AND(D42=Prüfer!D42,D43=Prüfer!D43,D44=Prüfer!D44,E42=Prüfer!E42,E43=Prüfer!E43,E44=Prüfer!E44),"Betrag OK","Falsch")</f>
        <v>Falsch</v>
      </c>
      <c r="M44" s="103"/>
      <c r="N44" s="104"/>
      <c r="O44" s="104"/>
      <c r="P44" s="105"/>
    </row>
    <row r="45" spans="1:16">
      <c r="B45" s="37" t="str">
        <f>IF(B44&lt;&gt;"",IF(B44&gt;B43,"","Reihenfolge"),"")&amp;IF(B43&lt;&gt;"",IF(B43&gt;B42,"","Reihenfolge"),"")</f>
        <v/>
      </c>
      <c r="C45" s="37" t="str">
        <f>IF(C44&lt;&gt;"",IF(C44&gt;C43,"","Reihenfolge"),"")&amp;IF(C43&lt;&gt;"",IF(C43&gt;C42,"","Reihenfolge"),"")</f>
        <v/>
      </c>
      <c r="M45" s="103"/>
      <c r="N45" s="104"/>
      <c r="O45" s="104"/>
      <c r="P45" s="105"/>
    </row>
    <row r="46" spans="1:16">
      <c r="A46" s="37" t="s">
        <v>38</v>
      </c>
      <c r="M46" s="103"/>
      <c r="N46" s="104"/>
      <c r="O46" s="104"/>
      <c r="P46" s="105"/>
    </row>
    <row r="47" spans="1:16">
      <c r="A47" s="37" t="s">
        <v>39</v>
      </c>
      <c r="G47" s="41"/>
      <c r="I47" s="41"/>
      <c r="M47" s="103"/>
      <c r="N47" s="104"/>
      <c r="O47" s="104"/>
      <c r="P47" s="105"/>
    </row>
    <row r="48" spans="1:16" ht="9.75" customHeight="1">
      <c r="M48" s="103"/>
      <c r="N48" s="104"/>
      <c r="O48" s="104"/>
      <c r="P48" s="105"/>
    </row>
    <row r="49" spans="1:16" ht="15.75" thickBot="1">
      <c r="A49" s="27" t="s">
        <v>36</v>
      </c>
      <c r="B49" s="110">
        <v>171</v>
      </c>
      <c r="C49" s="110"/>
      <c r="D49" s="28" t="s">
        <v>37</v>
      </c>
      <c r="I49" s="41"/>
      <c r="M49" s="103"/>
      <c r="N49" s="104"/>
      <c r="O49" s="104"/>
      <c r="P49" s="105"/>
    </row>
    <row r="50" spans="1:16" ht="15.75" thickTop="1">
      <c r="A50" s="29"/>
      <c r="B50" s="30"/>
      <c r="C50" s="31"/>
      <c r="D50" s="32"/>
      <c r="M50" s="103"/>
      <c r="N50" s="104"/>
      <c r="O50" s="104"/>
      <c r="P50" s="105"/>
    </row>
    <row r="51" spans="1:16">
      <c r="A51" s="33"/>
      <c r="B51" s="34"/>
      <c r="C51" s="35"/>
      <c r="D51" s="36"/>
      <c r="M51" s="103"/>
      <c r="N51" s="104"/>
      <c r="O51" s="104"/>
      <c r="P51" s="105"/>
    </row>
    <row r="52" spans="1:16">
      <c r="A52" s="33"/>
      <c r="B52" s="34"/>
      <c r="C52" s="35"/>
      <c r="D52" s="36"/>
      <c r="H52" s="42"/>
      <c r="M52" s="103"/>
      <c r="N52" s="104"/>
      <c r="O52" s="104"/>
      <c r="P52" s="105"/>
    </row>
    <row r="53" spans="1:16">
      <c r="A53" s="33"/>
      <c r="B53" s="38"/>
      <c r="C53" s="35"/>
      <c r="D53" s="39"/>
      <c r="E53" s="37" t="str">
        <f>IF(AND(B53=Prüfer!B53,D53=Prüfer!D53),"OK","Falsch")</f>
        <v>Falsch</v>
      </c>
      <c r="M53" s="103"/>
      <c r="N53" s="104"/>
      <c r="O53" s="104"/>
      <c r="P53" s="105"/>
    </row>
    <row r="54" spans="1:16">
      <c r="A54" s="45"/>
      <c r="B54" s="46"/>
      <c r="C54" s="45"/>
      <c r="D54" s="46"/>
      <c r="M54" s="103"/>
      <c r="N54" s="104"/>
      <c r="O54" s="104"/>
      <c r="P54" s="105"/>
    </row>
    <row r="55" spans="1:16">
      <c r="B55" s="41"/>
      <c r="D55" s="41"/>
      <c r="M55" s="103"/>
      <c r="N55" s="104"/>
      <c r="O55" s="104"/>
      <c r="P55" s="105"/>
    </row>
    <row r="56" spans="1:16">
      <c r="A56" s="37" t="s">
        <v>46</v>
      </c>
      <c r="B56" s="41"/>
      <c r="D56" s="41"/>
      <c r="F56" s="47"/>
      <c r="G56" s="37" t="str">
        <f>IF(F56=Prüfer!F56,"OK","Falsch")</f>
        <v>Falsch</v>
      </c>
      <c r="J56" s="111"/>
      <c r="K56" s="111"/>
      <c r="M56" s="103"/>
      <c r="N56" s="104"/>
      <c r="O56" s="104"/>
      <c r="P56" s="105"/>
    </row>
    <row r="57" spans="1:16">
      <c r="G57" s="41"/>
      <c r="I57" s="41"/>
      <c r="K57" s="43"/>
      <c r="M57" s="103"/>
      <c r="N57" s="104"/>
      <c r="O57" s="104"/>
      <c r="P57" s="105"/>
    </row>
    <row r="58" spans="1:16">
      <c r="A58" s="37" t="s">
        <v>40</v>
      </c>
      <c r="M58" s="103"/>
      <c r="N58" s="104"/>
      <c r="O58" s="104"/>
      <c r="P58" s="105"/>
    </row>
    <row r="59" spans="1:16">
      <c r="A59" s="37" t="s">
        <v>42</v>
      </c>
      <c r="G59" s="41"/>
      <c r="H59" s="42"/>
      <c r="I59" s="41"/>
      <c r="M59" s="103"/>
      <c r="N59" s="104"/>
      <c r="O59" s="104"/>
      <c r="P59" s="105"/>
    </row>
    <row r="60" spans="1:16">
      <c r="A60" s="37" t="s">
        <v>41</v>
      </c>
      <c r="C60" s="48"/>
      <c r="D60" s="37" t="str">
        <f>IF(C60=Prüfer!C60,"OK","Falsch")</f>
        <v>Falsch</v>
      </c>
      <c r="H60" s="42"/>
      <c r="M60" s="103"/>
      <c r="N60" s="104"/>
      <c r="O60" s="104"/>
      <c r="P60" s="105"/>
    </row>
    <row r="61" spans="1:16">
      <c r="A61" s="37" t="s">
        <v>43</v>
      </c>
      <c r="C61" s="48"/>
      <c r="D61" s="37" t="str">
        <f>IF(C61=Prüfer!C61,"OK","Falsch")</f>
        <v>Falsch</v>
      </c>
      <c r="E61" s="37" t="str">
        <f>IF(OR(C61=Prüfer!C61+0.01,C61=Prüfer!C61-0.01),"Rundungsdiff - mit "&amp;Prüfer!G53&amp;" weiterrechnen","")</f>
        <v/>
      </c>
      <c r="G61" s="41"/>
      <c r="H61" s="42"/>
      <c r="I61" s="41"/>
      <c r="M61" s="103"/>
      <c r="N61" s="104"/>
      <c r="O61" s="104"/>
      <c r="P61" s="105"/>
    </row>
    <row r="62" spans="1:16">
      <c r="M62" s="103"/>
      <c r="N62" s="104"/>
      <c r="O62" s="104"/>
      <c r="P62" s="105"/>
    </row>
    <row r="63" spans="1:16">
      <c r="A63" s="37" t="s">
        <v>49</v>
      </c>
      <c r="G63" s="37" t="s">
        <v>50</v>
      </c>
      <c r="M63" s="103"/>
      <c r="N63" s="104"/>
      <c r="O63" s="104"/>
      <c r="P63" s="105"/>
    </row>
    <row r="64" spans="1:16">
      <c r="A64" s="22" t="s">
        <v>26</v>
      </c>
      <c r="B64" s="23" t="s">
        <v>27</v>
      </c>
      <c r="C64" s="23" t="s">
        <v>28</v>
      </c>
      <c r="D64" s="24" t="s">
        <v>29</v>
      </c>
      <c r="E64" s="24" t="s">
        <v>30</v>
      </c>
      <c r="G64" s="22" t="s">
        <v>26</v>
      </c>
      <c r="H64" s="23" t="s">
        <v>27</v>
      </c>
      <c r="I64" s="23" t="s">
        <v>28</v>
      </c>
      <c r="J64" s="24" t="s">
        <v>29</v>
      </c>
      <c r="K64" s="24" t="s">
        <v>30</v>
      </c>
      <c r="M64" s="103"/>
      <c r="N64" s="104"/>
      <c r="O64" s="104"/>
      <c r="P64" s="105"/>
    </row>
    <row r="65" spans="1:16">
      <c r="A65" s="22" t="s">
        <v>48</v>
      </c>
      <c r="B65" s="25"/>
      <c r="C65" s="25"/>
      <c r="D65" s="26"/>
      <c r="E65" s="26"/>
      <c r="G65" s="22" t="s">
        <v>51</v>
      </c>
      <c r="H65" s="25"/>
      <c r="I65" s="25"/>
      <c r="J65" s="26"/>
      <c r="K65" s="26"/>
      <c r="M65" s="103"/>
      <c r="N65" s="104"/>
      <c r="O65" s="104"/>
      <c r="P65" s="105"/>
    </row>
    <row r="66" spans="1:16">
      <c r="A66" s="22"/>
      <c r="B66" s="25"/>
      <c r="C66" s="25"/>
      <c r="D66" s="26"/>
      <c r="E66" s="26"/>
      <c r="F66" s="37" t="str">
        <f>IF(AND(B65=Prüfer!B65,B66=Prüfer!B66,B67=Prüfer!B67,C65=Prüfer!C65,C66=Prüfer!C66,C67=Prüfer!C67),"Konten OK","Falsch")</f>
        <v>Falsch</v>
      </c>
      <c r="G66" s="22"/>
      <c r="H66" s="25"/>
      <c r="I66" s="25"/>
      <c r="J66" s="26"/>
      <c r="K66" s="26"/>
      <c r="L66" s="37" t="str">
        <f>IF(AND(H65=Prüfer!H65,H66=Prüfer!H66,H67=Prüfer!H67,I65=Prüfer!I65,I66=Prüfer!I66,I67=Prüfer!I67),"Konten OK","Falsch")</f>
        <v>Falsch</v>
      </c>
      <c r="M66" s="103"/>
      <c r="N66" s="104"/>
      <c r="O66" s="104"/>
      <c r="P66" s="105"/>
    </row>
    <row r="67" spans="1:16">
      <c r="A67" s="22"/>
      <c r="B67" s="25"/>
      <c r="C67" s="25"/>
      <c r="D67" s="26"/>
      <c r="E67" s="26"/>
      <c r="F67" s="37" t="str">
        <f>IF(AND(D65=Prüfer!D65,D66=Prüfer!D66,D67=Prüfer!D67,E65=Prüfer!E65,E66=Prüfer!E66,E67=Prüfer!E67),"Betrag OK","Falsch")</f>
        <v>Falsch</v>
      </c>
      <c r="G67" s="22"/>
      <c r="H67" s="25"/>
      <c r="I67" s="25"/>
      <c r="J67" s="26"/>
      <c r="K67" s="26"/>
      <c r="L67" s="37" t="str">
        <f>IF(AND(J65=Prüfer!J65,J66=Prüfer!J66,J67=Prüfer!J67,K65=Prüfer!K65,K66=Prüfer!K66,K67=Prüfer!K67),"Betrag OK","Falsch")</f>
        <v>Falsch</v>
      </c>
      <c r="M67" s="103"/>
      <c r="N67" s="104"/>
      <c r="O67" s="104"/>
      <c r="P67" s="105"/>
    </row>
    <row r="68" spans="1:16">
      <c r="B68" s="37" t="str">
        <f>IF(B67&lt;&gt;"",IF(B67&gt;B66,"","Reihenfolge"),"")&amp;IF(B66&lt;&gt;"",IF(B66&gt;B65,"","Reihenfolge"),"")</f>
        <v/>
      </c>
      <c r="C68" s="37" t="str">
        <f>IF(C67&lt;&gt;"",IF(C67&gt;C66,"","Reihenfolge"),"")&amp;IF(C66&lt;&gt;"",IF(C66&gt;C65,"","Reihenfolge"),"")</f>
        <v/>
      </c>
      <c r="D68" s="41"/>
      <c r="E68" s="41"/>
      <c r="F68" s="41"/>
      <c r="G68" s="41"/>
      <c r="H68" s="37" t="str">
        <f>IF(H67&lt;&gt;"",IF(H67&gt;H66,"","Reihenfolge"),"")&amp;IF(H66&lt;&gt;"",IF(H66&gt;H65,"","Reihenfolge"),"")</f>
        <v/>
      </c>
      <c r="I68" s="37" t="str">
        <f>IF(I67&lt;&gt;"",IF(I67&gt;I66,"","Reihenfolge"),"")&amp;IF(I66&lt;&gt;"",IF(I66&gt;I65,"","Reihenfolge"),"")</f>
        <v/>
      </c>
      <c r="J68" s="41"/>
      <c r="K68" s="41"/>
      <c r="M68" s="103"/>
      <c r="N68" s="104"/>
      <c r="O68" s="104"/>
      <c r="P68" s="105"/>
    </row>
    <row r="69" spans="1:16">
      <c r="M69" s="103"/>
      <c r="N69" s="104"/>
      <c r="O69" s="104"/>
      <c r="P69" s="105"/>
    </row>
    <row r="70" spans="1:16">
      <c r="A70" s="111" t="s">
        <v>68</v>
      </c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M70" s="103"/>
      <c r="N70" s="104"/>
      <c r="O70" s="104"/>
      <c r="P70" s="105"/>
    </row>
    <row r="71" spans="1:16">
      <c r="B71" s="111" t="s">
        <v>61</v>
      </c>
      <c r="C71" s="111"/>
      <c r="H71" s="111" t="s">
        <v>62</v>
      </c>
      <c r="I71" s="111"/>
      <c r="M71" s="103"/>
      <c r="N71" s="104"/>
      <c r="O71" s="104"/>
      <c r="P71" s="105"/>
    </row>
    <row r="72" spans="1:16" ht="15.75" thickBot="1">
      <c r="A72" s="27" t="s">
        <v>36</v>
      </c>
      <c r="B72" s="110" t="s">
        <v>59</v>
      </c>
      <c r="C72" s="110"/>
      <c r="D72" s="28" t="s">
        <v>37</v>
      </c>
      <c r="G72" s="27" t="s">
        <v>36</v>
      </c>
      <c r="H72" s="110" t="s">
        <v>59</v>
      </c>
      <c r="I72" s="110"/>
      <c r="J72" s="28" t="s">
        <v>37</v>
      </c>
      <c r="M72" s="103"/>
      <c r="N72" s="104"/>
      <c r="O72" s="104"/>
      <c r="P72" s="105"/>
    </row>
    <row r="73" spans="1:16" ht="15.75" thickTop="1">
      <c r="A73" s="29"/>
      <c r="B73" s="30"/>
      <c r="C73" s="31"/>
      <c r="D73" s="32"/>
      <c r="G73" s="29"/>
      <c r="H73" s="30"/>
      <c r="I73" s="31"/>
      <c r="J73" s="32"/>
      <c r="M73" s="103"/>
      <c r="N73" s="104"/>
      <c r="O73" s="104"/>
      <c r="P73" s="105"/>
    </row>
    <row r="74" spans="1:16">
      <c r="A74" s="33"/>
      <c r="B74" s="34"/>
      <c r="C74" s="35"/>
      <c r="D74" s="36"/>
      <c r="G74" s="33"/>
      <c r="H74" s="34"/>
      <c r="I74" s="35"/>
      <c r="J74" s="36"/>
      <c r="M74" s="103"/>
      <c r="N74" s="104"/>
      <c r="O74" s="104"/>
      <c r="P74" s="105"/>
    </row>
    <row r="75" spans="1:16">
      <c r="A75" s="33"/>
      <c r="B75" s="34"/>
      <c r="C75" s="35"/>
      <c r="D75" s="36"/>
      <c r="G75" s="33"/>
      <c r="H75" s="34"/>
      <c r="I75" s="35"/>
      <c r="J75" s="36"/>
      <c r="M75" s="103"/>
      <c r="N75" s="104"/>
      <c r="O75" s="104"/>
      <c r="P75" s="105"/>
    </row>
    <row r="76" spans="1:16">
      <c r="A76" s="33"/>
      <c r="B76" s="38"/>
      <c r="C76" s="35"/>
      <c r="D76" s="39"/>
      <c r="E76" s="37" t="str">
        <f>IF(AND(B76=Prüfer!B76,D76=Prüfer!D76),"OK","Falsch")</f>
        <v>Falsch</v>
      </c>
      <c r="G76" s="33"/>
      <c r="H76" s="38"/>
      <c r="I76" s="35"/>
      <c r="J76" s="39"/>
      <c r="K76" s="37" t="str">
        <f>IF(AND(H76=Prüfer!H76,J76=Prüfer!J76),"OK","Falsch")</f>
        <v>Falsch</v>
      </c>
      <c r="M76" s="103"/>
      <c r="N76" s="104"/>
      <c r="O76" s="104"/>
      <c r="P76" s="105"/>
    </row>
    <row r="77" spans="1:16">
      <c r="A77" s="45"/>
      <c r="B77" s="46"/>
      <c r="C77" s="45"/>
      <c r="D77" s="46"/>
      <c r="G77" s="45"/>
      <c r="H77" s="46"/>
      <c r="I77" s="45"/>
      <c r="J77" s="46"/>
      <c r="M77" s="103"/>
      <c r="N77" s="104"/>
      <c r="O77" s="104"/>
      <c r="P77" s="105"/>
    </row>
    <row r="78" spans="1:16">
      <c r="M78" s="103"/>
      <c r="N78" s="104"/>
      <c r="O78" s="104"/>
      <c r="P78" s="105"/>
    </row>
    <row r="79" spans="1:16">
      <c r="A79" s="37" t="s">
        <v>60</v>
      </c>
      <c r="D79" s="47"/>
      <c r="E79" s="37" t="str">
        <f>IF(D79=Prüfer!D79,"OK","Falsch")</f>
        <v>Falsch</v>
      </c>
      <c r="G79" s="37" t="s">
        <v>60</v>
      </c>
      <c r="J79" s="47"/>
      <c r="K79" s="37" t="str">
        <f>IF(J79=Prüfer!J79,"OK","Falsch")</f>
        <v>Falsch</v>
      </c>
      <c r="M79" s="103"/>
      <c r="N79" s="104"/>
      <c r="O79" s="104"/>
      <c r="P79" s="105"/>
    </row>
    <row r="80" spans="1:16">
      <c r="J80" s="45"/>
      <c r="M80" s="103"/>
      <c r="N80" s="104"/>
      <c r="O80" s="104"/>
      <c r="P80" s="105"/>
    </row>
    <row r="81" spans="1:16">
      <c r="A81" s="37" t="s">
        <v>56</v>
      </c>
      <c r="B81" s="37" t="s">
        <v>55</v>
      </c>
      <c r="D81" s="37" t="s">
        <v>57</v>
      </c>
      <c r="F81" s="37">
        <f>Prüfer!F81</f>
        <v>11</v>
      </c>
      <c r="M81" s="103"/>
      <c r="N81" s="104"/>
      <c r="O81" s="104"/>
      <c r="P81" s="105"/>
    </row>
    <row r="82" spans="1:16">
      <c r="M82" s="103"/>
      <c r="N82" s="104"/>
      <c r="O82" s="104"/>
      <c r="P82" s="105"/>
    </row>
    <row r="83" spans="1:16">
      <c r="A83" s="22" t="s">
        <v>26</v>
      </c>
      <c r="B83" s="23" t="s">
        <v>27</v>
      </c>
      <c r="C83" s="23" t="s">
        <v>28</v>
      </c>
      <c r="D83" s="24" t="s">
        <v>29</v>
      </c>
      <c r="E83" s="24" t="s">
        <v>30</v>
      </c>
      <c r="G83" s="22" t="s">
        <v>26</v>
      </c>
      <c r="H83" s="23" t="s">
        <v>27</v>
      </c>
      <c r="I83" s="23" t="s">
        <v>28</v>
      </c>
      <c r="J83" s="24" t="s">
        <v>29</v>
      </c>
      <c r="K83" s="24" t="s">
        <v>30</v>
      </c>
      <c r="M83" s="103"/>
      <c r="N83" s="104"/>
      <c r="O83" s="104"/>
      <c r="P83" s="105"/>
    </row>
    <row r="84" spans="1:16">
      <c r="A84" s="22" t="s">
        <v>63</v>
      </c>
      <c r="B84" s="25"/>
      <c r="C84" s="25"/>
      <c r="D84" s="26"/>
      <c r="E84" s="26"/>
      <c r="G84" s="22" t="s">
        <v>63</v>
      </c>
      <c r="H84" s="25"/>
      <c r="I84" s="25"/>
      <c r="J84" s="26"/>
      <c r="K84" s="26"/>
      <c r="M84" s="103"/>
      <c r="N84" s="104"/>
      <c r="O84" s="104"/>
      <c r="P84" s="105"/>
    </row>
    <row r="85" spans="1:16">
      <c r="A85" s="22"/>
      <c r="B85" s="25"/>
      <c r="C85" s="25"/>
      <c r="D85" s="26"/>
      <c r="E85" s="26"/>
      <c r="F85" s="37" t="str">
        <f>IF(AND(B84=Prüfer!B84,B85=Prüfer!B85,B86=Prüfer!B86,C84=Prüfer!C84,C85=Prüfer!C85,C86=Prüfer!C86),"Konten OK","Falsch")</f>
        <v>Falsch</v>
      </c>
      <c r="G85" s="22"/>
      <c r="H85" s="25"/>
      <c r="I85" s="25"/>
      <c r="J85" s="26"/>
      <c r="K85" s="26"/>
      <c r="L85" s="37" t="str">
        <f>IF(AND(H84=Prüfer!H84,H85=Prüfer!H85,H86=Prüfer!H86,I84=Prüfer!I84,I85=Prüfer!I85,I86=Prüfer!I86),"Konten OK","Falsch")</f>
        <v>Falsch</v>
      </c>
      <c r="M85" s="103"/>
      <c r="N85" s="104"/>
      <c r="O85" s="104"/>
      <c r="P85" s="105"/>
    </row>
    <row r="86" spans="1:16">
      <c r="A86" s="22"/>
      <c r="B86" s="25"/>
      <c r="C86" s="25"/>
      <c r="D86" s="26"/>
      <c r="E86" s="26"/>
      <c r="F86" s="37" t="str">
        <f ca="1">IF(AND(D84=Prüfer!D84,D85=Prüfer!D85,D86=Prüfer!D86,E84=Prüfer!E84,E85=Prüfer!E85,E86=Prüfer!E86),"Betrag OK","Falsch")</f>
        <v>Falsch</v>
      </c>
      <c r="G86" s="22"/>
      <c r="H86" s="25"/>
      <c r="I86" s="25"/>
      <c r="J86" s="26"/>
      <c r="K86" s="26"/>
      <c r="L86" s="37" t="str">
        <f ca="1">IF(AND(J84=Prüfer!J84,J85=Prüfer!J85,J86=Prüfer!J86,K84=Prüfer!K84,K85=Prüfer!K85,K86=Prüfer!K86),"Betrag OK","Falsch")</f>
        <v>Falsch</v>
      </c>
      <c r="M86" s="103"/>
      <c r="N86" s="104"/>
      <c r="O86" s="104"/>
      <c r="P86" s="105"/>
    </row>
    <row r="87" spans="1:16">
      <c r="B87" s="37" t="str">
        <f>IF(B86&lt;&gt;"",IF(B86&gt;B85,"","Reihenfolge"),"")&amp;IF(B85&lt;&gt;"",IF(B85&gt;B84,"","Reihenfolge"),"")</f>
        <v/>
      </c>
      <c r="C87" s="37" t="str">
        <f>IF(C86&lt;&gt;"",IF(C86&gt;C85,"","Reihenfolge"),"")&amp;IF(C85&lt;&gt;"",IF(C85&gt;C84,"","Reihenfolge"),"")</f>
        <v/>
      </c>
      <c r="H87" s="37" t="str">
        <f>IF(H86&lt;&gt;"",IF(H86&gt;H85,"","Reihenfolge"),"")&amp;IF(H85&lt;&gt;"",IF(H85&gt;H84,"","Reihenfolge"),"")</f>
        <v/>
      </c>
      <c r="I87" s="37" t="str">
        <f>IF(I86&lt;&gt;"",IF(I86&gt;I85,"","Reihenfolge"),"")&amp;IF(I85&lt;&gt;"",IF(I85&gt;I84,"","Reihenfolge"),"")</f>
        <v/>
      </c>
      <c r="M87" s="103"/>
      <c r="N87" s="104"/>
      <c r="O87" s="104"/>
      <c r="P87" s="105"/>
    </row>
    <row r="88" spans="1:16">
      <c r="A88" s="111" t="s">
        <v>64</v>
      </c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M88" s="103"/>
      <c r="N88" s="104"/>
      <c r="O88" s="104"/>
      <c r="P88" s="105"/>
    </row>
    <row r="89" spans="1:16">
      <c r="M89" s="103"/>
      <c r="N89" s="104"/>
      <c r="O89" s="104"/>
      <c r="P89" s="105"/>
    </row>
    <row r="90" spans="1:16" ht="15.75" thickBot="1">
      <c r="A90" s="27" t="s">
        <v>36</v>
      </c>
      <c r="B90" s="110" t="s">
        <v>59</v>
      </c>
      <c r="C90" s="110"/>
      <c r="D90" s="28" t="s">
        <v>37</v>
      </c>
      <c r="G90" s="27" t="s">
        <v>36</v>
      </c>
      <c r="H90" s="110" t="s">
        <v>59</v>
      </c>
      <c r="I90" s="110"/>
      <c r="J90" s="28" t="s">
        <v>37</v>
      </c>
      <c r="M90" s="103"/>
      <c r="N90" s="104"/>
      <c r="O90" s="104"/>
      <c r="P90" s="105"/>
    </row>
    <row r="91" spans="1:16" ht="15.75" thickTop="1">
      <c r="A91" s="29"/>
      <c r="B91" s="30"/>
      <c r="C91" s="31"/>
      <c r="D91" s="32"/>
      <c r="G91" s="29"/>
      <c r="H91" s="30"/>
      <c r="I91" s="31"/>
      <c r="J91" s="32"/>
      <c r="M91" s="103"/>
      <c r="N91" s="104"/>
      <c r="O91" s="104"/>
      <c r="P91" s="105"/>
    </row>
    <row r="92" spans="1:16">
      <c r="A92" s="33"/>
      <c r="B92" s="34"/>
      <c r="C92" s="35"/>
      <c r="D92" s="36"/>
      <c r="G92" s="33"/>
      <c r="H92" s="34"/>
      <c r="I92" s="35"/>
      <c r="J92" s="36"/>
      <c r="M92" s="103"/>
      <c r="N92" s="104"/>
      <c r="O92" s="104"/>
      <c r="P92" s="105"/>
    </row>
    <row r="93" spans="1:16">
      <c r="A93" s="33"/>
      <c r="B93" s="34"/>
      <c r="C93" s="35"/>
      <c r="D93" s="36"/>
      <c r="G93" s="33"/>
      <c r="H93" s="34"/>
      <c r="I93" s="35"/>
      <c r="J93" s="36"/>
      <c r="M93" s="103"/>
      <c r="N93" s="104"/>
      <c r="O93" s="104"/>
      <c r="P93" s="105"/>
    </row>
    <row r="94" spans="1:16" ht="15.75" thickBot="1">
      <c r="A94" s="33"/>
      <c r="B94" s="38"/>
      <c r="C94" s="35"/>
      <c r="D94" s="39"/>
      <c r="E94" s="37" t="str">
        <f ca="1">IF(AND(B94=Prüfer!B94,D94=Prüfer!D94),"OK","Falsch")</f>
        <v>Falsch</v>
      </c>
      <c r="G94" s="33"/>
      <c r="H94" s="38"/>
      <c r="I94" s="35"/>
      <c r="J94" s="39"/>
      <c r="K94" s="37" t="str">
        <f ca="1">IF(AND(H94=Prüfer!H94,J94=Prüfer!J94),"OK","Falsch")</f>
        <v>Falsch</v>
      </c>
      <c r="M94" s="106"/>
      <c r="N94" s="107"/>
      <c r="O94" s="107"/>
      <c r="P94" s="108"/>
    </row>
    <row r="95" spans="1:16">
      <c r="A95" s="45"/>
      <c r="B95" s="46"/>
      <c r="C95" s="45"/>
      <c r="D95" s="46"/>
      <c r="G95" s="45"/>
      <c r="H95" s="46"/>
      <c r="I95" s="45"/>
      <c r="J95" s="46"/>
    </row>
  </sheetData>
  <mergeCells count="14">
    <mergeCell ref="B90:C90"/>
    <mergeCell ref="H90:I90"/>
    <mergeCell ref="A88:K88"/>
    <mergeCell ref="C15:D15"/>
    <mergeCell ref="C16:D16"/>
    <mergeCell ref="C36:D36"/>
    <mergeCell ref="C37:D37"/>
    <mergeCell ref="B72:C72"/>
    <mergeCell ref="B49:C49"/>
    <mergeCell ref="J56:K56"/>
    <mergeCell ref="H72:I72"/>
    <mergeCell ref="A70:K70"/>
    <mergeCell ref="B71:C71"/>
    <mergeCell ref="H71:I71"/>
  </mergeCells>
  <conditionalFormatting sqref="B87:C87 H87:I87 B68:C68 H68:I68 B24:C24 B45:C45">
    <cfRule type="cellIs" dxfId="9" priority="62" stopIfTrue="1" operator="equal">
      <formula>"Reihenfolge"</formula>
    </cfRule>
  </conditionalFormatting>
  <conditionalFormatting sqref="F85 L85 F66 L66 F22 F43">
    <cfRule type="containsText" dxfId="8" priority="49" operator="containsText" text="Falsch">
      <formula>NOT(ISERROR(SEARCH("Falsch",F22)))</formula>
    </cfRule>
    <cfRule type="containsText" dxfId="7" priority="50" operator="containsText" text="Konten OK">
      <formula>NOT(ISERROR(SEARCH("Konten OK",F22)))</formula>
    </cfRule>
  </conditionalFormatting>
  <conditionalFormatting sqref="F86 L86 F67 L67 F23 F44">
    <cfRule type="containsText" dxfId="6" priority="47" operator="containsText" text="Falsch">
      <formula>NOT(ISERROR(SEARCH("Falsch",F23)))</formula>
    </cfRule>
    <cfRule type="containsText" dxfId="5" priority="48" operator="containsText" text="Betrag OK">
      <formula>NOT(ISERROR(SEARCH("Betrag OK",F23)))</formula>
    </cfRule>
  </conditionalFormatting>
  <conditionalFormatting sqref="E94 K94 E53 E76 K76">
    <cfRule type="cellIs" dxfId="4" priority="25" stopIfTrue="1" operator="equal">
      <formula>"Falsch"</formula>
    </cfRule>
    <cfRule type="cellIs" dxfId="3" priority="26" stopIfTrue="1" operator="equal">
      <formula>"OK"</formula>
    </cfRule>
  </conditionalFormatting>
  <conditionalFormatting sqref="G56 D60:D61 E79 K79 H37">
    <cfRule type="containsText" dxfId="2" priority="12" operator="containsText" text="Falsch">
      <formula>NOT(ISERROR(SEARCH("Falsch",D37)))</formula>
    </cfRule>
    <cfRule type="containsText" dxfId="1" priority="13" operator="containsText" text="OK">
      <formula>NOT(ISERROR(SEARCH("OK",D37)))</formula>
    </cfRule>
  </conditionalFormatting>
  <conditionalFormatting sqref="C2">
    <cfRule type="containsText" dxfId="0" priority="5" stopIfTrue="1" operator="containsText" text="unwahrscheinlich">
      <formula>NOT(ISERROR(SEARCH("unwahrscheinlich",C2)))</formula>
    </cfRule>
  </conditionalFormatting>
  <printOptions headings="1" gridLines="1"/>
  <pageMargins left="0.70866141732283472" right="0.70866141732283472" top="0.78740157480314965" bottom="0.78740157480314965" header="0.31496062992125984" footer="0.31496062992125984"/>
  <pageSetup paperSize="9" scale="69" fitToHeight="2" orientation="landscape" horizontalDpi="300" verticalDpi="300" r:id="rId1"/>
  <headerFooter>
    <oddFooter>&amp;LDruck: &amp;D&amp;R&amp;P v.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02"/>
  <sheetViews>
    <sheetView topLeftCell="V1" workbookViewId="0">
      <selection sqref="A1:U1048576"/>
    </sheetView>
  </sheetViews>
  <sheetFormatPr baseColWidth="10" defaultRowHeight="15"/>
  <cols>
    <col min="1" max="4" width="11.42578125" hidden="1" customWidth="1"/>
    <col min="5" max="5" width="12.7109375" hidden="1" customWidth="1"/>
    <col min="6" max="6" width="13.5703125" hidden="1" customWidth="1"/>
    <col min="7" max="20" width="11.42578125" hidden="1" customWidth="1"/>
    <col min="21" max="21" width="0" hidden="1" customWidth="1"/>
  </cols>
  <sheetData>
    <row r="1" spans="1:14">
      <c r="A1" s="118" t="s">
        <v>23</v>
      </c>
      <c r="B1" s="118">
        <f>'KSK1'!B2</f>
        <v>0</v>
      </c>
      <c r="C1" s="118"/>
      <c r="D1" s="118">
        <f>DAY(B1)</f>
        <v>0</v>
      </c>
      <c r="E1" s="118">
        <f>MONTH(B1)</f>
        <v>1</v>
      </c>
      <c r="F1" s="118">
        <f>YEAR(B1)</f>
        <v>1900</v>
      </c>
      <c r="G1" s="118"/>
      <c r="H1" s="118">
        <f>12*31</f>
        <v>372</v>
      </c>
      <c r="I1" s="118"/>
      <c r="J1" s="118"/>
      <c r="K1" s="118"/>
      <c r="L1" s="118"/>
      <c r="M1" s="118"/>
      <c r="N1" s="118"/>
    </row>
    <row r="2" spans="1:14">
      <c r="A2" s="118"/>
      <c r="B2" s="118"/>
      <c r="C2" s="118"/>
      <c r="D2" s="118"/>
      <c r="E2" s="118">
        <f>IF(E1=1,2,IF(E1=12,11,E1))</f>
        <v>2</v>
      </c>
      <c r="F2" s="118"/>
      <c r="G2" s="118"/>
      <c r="H2" s="118"/>
      <c r="I2" s="118"/>
      <c r="J2" s="118"/>
      <c r="K2" s="118"/>
      <c r="L2" s="118"/>
      <c r="M2" s="118"/>
      <c r="N2" s="118"/>
    </row>
    <row r="3" spans="1:14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4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4">
      <c r="A5" s="118" t="s">
        <v>32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>
      <c r="A6" s="118" t="s">
        <v>0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1:14">
      <c r="A7" s="118" t="s">
        <v>1</v>
      </c>
      <c r="B7" s="118"/>
      <c r="C7" s="118"/>
      <c r="D7" s="118" t="s">
        <v>2</v>
      </c>
      <c r="E7" s="118"/>
      <c r="F7" s="118" t="s">
        <v>3</v>
      </c>
      <c r="G7" s="118">
        <v>123</v>
      </c>
      <c r="H7" s="118"/>
      <c r="I7" s="118"/>
      <c r="J7" s="118"/>
      <c r="K7" s="118"/>
      <c r="L7" s="118"/>
      <c r="M7" s="118"/>
      <c r="N7" s="118"/>
    </row>
    <row r="8" spans="1:14">
      <c r="A8" s="118"/>
      <c r="B8" s="118"/>
      <c r="C8" s="118"/>
      <c r="D8" s="118" t="s">
        <v>4</v>
      </c>
      <c r="E8" s="118">
        <f ca="1">DATE(YEAR(TODAY())-1,$E$2,$D$1)</f>
        <v>43861</v>
      </c>
      <c r="F8" s="118"/>
      <c r="G8" s="118"/>
      <c r="H8" s="118"/>
      <c r="I8" s="118"/>
      <c r="J8" s="118"/>
      <c r="K8" s="118"/>
      <c r="L8" s="118"/>
      <c r="M8" s="118"/>
      <c r="N8" s="118"/>
    </row>
    <row r="9" spans="1:14">
      <c r="A9" s="118" t="s">
        <v>5</v>
      </c>
      <c r="B9" s="118" t="s">
        <v>6</v>
      </c>
      <c r="C9" s="118" t="s">
        <v>7</v>
      </c>
      <c r="D9" s="118" t="s">
        <v>8</v>
      </c>
      <c r="E9" s="118" t="s">
        <v>9</v>
      </c>
      <c r="F9" s="118" t="s">
        <v>10</v>
      </c>
      <c r="G9" s="118" t="s">
        <v>11</v>
      </c>
      <c r="H9" s="118"/>
      <c r="I9" s="118"/>
      <c r="J9" s="118"/>
      <c r="K9" s="118"/>
      <c r="L9" s="118"/>
      <c r="M9" s="118"/>
      <c r="N9" s="118"/>
    </row>
    <row r="10" spans="1:14">
      <c r="A10" s="118">
        <v>1</v>
      </c>
      <c r="B10" s="118">
        <v>123</v>
      </c>
      <c r="C10" s="118">
        <v>1</v>
      </c>
      <c r="D10" s="118" t="s">
        <v>34</v>
      </c>
      <c r="E10" s="118">
        <f>ROUND(1500+D1*E1*10,2)</f>
        <v>1500</v>
      </c>
      <c r="F10" s="118">
        <v>0</v>
      </c>
      <c r="G10" s="118">
        <f>ROUND(C10*E10*(1-F10),2)</f>
        <v>1500</v>
      </c>
      <c r="H10" s="118"/>
      <c r="I10" s="118"/>
      <c r="J10" s="118"/>
      <c r="K10" s="118"/>
      <c r="L10" s="118"/>
      <c r="M10" s="118"/>
      <c r="N10" s="118"/>
    </row>
    <row r="11" spans="1:14">
      <c r="A11" s="118">
        <v>2</v>
      </c>
      <c r="B11" s="118" t="s">
        <v>22</v>
      </c>
      <c r="C11" s="118">
        <v>1</v>
      </c>
      <c r="D11" s="118" t="s">
        <v>17</v>
      </c>
      <c r="E11" s="118">
        <v>700</v>
      </c>
      <c r="F11" s="118">
        <v>0</v>
      </c>
      <c r="G11" s="118">
        <f>ROUND(C11*E11*(1-F11),2)</f>
        <v>700</v>
      </c>
      <c r="H11" s="118"/>
      <c r="I11" s="118"/>
      <c r="J11" s="118"/>
      <c r="K11" s="118"/>
      <c r="L11" s="118"/>
      <c r="M11" s="118"/>
      <c r="N11" s="118"/>
    </row>
    <row r="12" spans="1:14">
      <c r="A12" s="118" t="s">
        <v>12</v>
      </c>
      <c r="B12" s="118" t="s">
        <v>13</v>
      </c>
      <c r="C12" s="118" t="s">
        <v>14</v>
      </c>
      <c r="D12" s="118" t="s">
        <v>15</v>
      </c>
      <c r="E12" s="118" t="s">
        <v>16</v>
      </c>
      <c r="F12" s="118" t="s">
        <v>138</v>
      </c>
      <c r="G12" s="118" t="s">
        <v>18</v>
      </c>
      <c r="H12" s="118"/>
      <c r="I12" s="118"/>
      <c r="J12" s="118"/>
      <c r="K12" s="118"/>
      <c r="L12" s="118"/>
      <c r="M12" s="118"/>
      <c r="N12" s="118"/>
    </row>
    <row r="13" spans="1:14">
      <c r="A13" s="118">
        <f>ROUND(G10+G11,2)</f>
        <v>2200</v>
      </c>
      <c r="B13" s="118">
        <f>E2/100</f>
        <v>0.02</v>
      </c>
      <c r="C13" s="118">
        <f>ROUND(A13*(1-B13),2)</f>
        <v>2156</v>
      </c>
      <c r="D13" s="118">
        <v>0.03</v>
      </c>
      <c r="E13" s="118">
        <f>ROUND(C13*(1-D13),2)</f>
        <v>2091.3200000000002</v>
      </c>
      <c r="F13" s="118">
        <f>ROUND(400+E1*10,2)</f>
        <v>410</v>
      </c>
      <c r="G13" s="118">
        <v>0</v>
      </c>
      <c r="H13" s="118"/>
      <c r="I13" s="118"/>
      <c r="J13" s="118"/>
      <c r="K13" s="118"/>
      <c r="L13" s="118"/>
      <c r="M13" s="118"/>
      <c r="N13" s="118"/>
    </row>
    <row r="14" spans="1:14">
      <c r="A14" s="118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</row>
    <row r="15" spans="1:14">
      <c r="A15" s="118" t="s">
        <v>19</v>
      </c>
      <c r="B15" s="118">
        <v>0.19</v>
      </c>
      <c r="C15" s="118" t="s">
        <v>20</v>
      </c>
      <c r="D15" s="118"/>
      <c r="E15" s="118"/>
      <c r="F15" s="118"/>
      <c r="G15" s="118"/>
      <c r="H15" s="118">
        <f>IF(E1&lt;5,2,IF(E1&lt;9,3,4))</f>
        <v>2</v>
      </c>
      <c r="I15" s="118"/>
      <c r="J15" s="118"/>
      <c r="K15" s="118"/>
      <c r="L15" s="118"/>
      <c r="M15" s="118"/>
      <c r="N15" s="118"/>
    </row>
    <row r="16" spans="1:14">
      <c r="A16" s="118">
        <f>ROUND(E13+F13+G13,2)</f>
        <v>2501.3200000000002</v>
      </c>
      <c r="B16" s="118">
        <f>ROUND(A16*B15,2)</f>
        <v>475.25</v>
      </c>
      <c r="C16" s="118">
        <f>ROUND(A16+B16,2)</f>
        <v>2976.57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spans="1:14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</row>
    <row r="18" spans="1:14">
      <c r="A18" s="118" t="s">
        <v>21</v>
      </c>
      <c r="B18" s="118" t="str">
        <f>$D$1&amp;" Tage"&amp;$H$15&amp;"% Skonto 60 Tage netto v. "</f>
        <v xml:space="preserve">0 Tage2% Skonto 60 Tage netto v. </v>
      </c>
      <c r="C18" s="118"/>
      <c r="D18" s="118"/>
      <c r="E18" s="118" t="s">
        <v>24</v>
      </c>
      <c r="F18" s="118" t="s">
        <v>25</v>
      </c>
      <c r="G18" s="118"/>
      <c r="H18" s="118"/>
      <c r="I18" s="118"/>
      <c r="J18" s="118"/>
      <c r="K18" s="118"/>
      <c r="L18" s="118"/>
      <c r="M18" s="118"/>
      <c r="N18" s="118"/>
    </row>
    <row r="19" spans="1:14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  <row r="20" spans="1:14">
      <c r="A20" s="118" t="s">
        <v>26</v>
      </c>
      <c r="B20" s="118" t="s">
        <v>27</v>
      </c>
      <c r="C20" s="118" t="s">
        <v>28</v>
      </c>
      <c r="D20" s="118" t="s">
        <v>29</v>
      </c>
      <c r="E20" s="118" t="s">
        <v>30</v>
      </c>
      <c r="F20" s="118"/>
      <c r="G20" s="118"/>
      <c r="H20" s="118"/>
      <c r="I20" s="118"/>
      <c r="J20" s="118"/>
      <c r="K20" s="118"/>
      <c r="L20" s="118"/>
      <c r="M20" s="118"/>
      <c r="N20" s="118"/>
    </row>
    <row r="21" spans="1:14">
      <c r="A21" s="118" t="s">
        <v>31</v>
      </c>
      <c r="B21" s="118">
        <v>33</v>
      </c>
      <c r="C21" s="118">
        <v>171</v>
      </c>
      <c r="D21" s="118">
        <f>A16</f>
        <v>2501.3200000000002</v>
      </c>
      <c r="E21" s="118">
        <f>C16</f>
        <v>2976.57</v>
      </c>
      <c r="F21" s="118"/>
      <c r="G21" s="118"/>
      <c r="H21" s="118"/>
      <c r="I21" s="118"/>
      <c r="J21" s="118"/>
      <c r="K21" s="118"/>
      <c r="L21" s="118"/>
      <c r="M21" s="118"/>
      <c r="N21" s="118"/>
    </row>
    <row r="22" spans="1:14">
      <c r="A22" s="118"/>
      <c r="B22" s="118">
        <v>141</v>
      </c>
      <c r="C22" s="118"/>
      <c r="D22" s="118">
        <f>B16</f>
        <v>475.25</v>
      </c>
      <c r="E22" s="118"/>
      <c r="F22" s="118"/>
      <c r="G22" s="118"/>
      <c r="H22" s="118"/>
      <c r="I22" s="118"/>
      <c r="J22" s="118"/>
      <c r="K22" s="118"/>
      <c r="L22" s="118"/>
      <c r="M22" s="118"/>
      <c r="N22" s="118"/>
    </row>
    <row r="23" spans="1:14">
      <c r="A23" s="118"/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</row>
    <row r="24" spans="1:14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</row>
    <row r="25" spans="1:14">
      <c r="A25" s="118" t="s">
        <v>139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</row>
    <row r="26" spans="1:14">
      <c r="A26" s="118" t="s">
        <v>33</v>
      </c>
      <c r="B26" s="118">
        <f>IF(ROUNDUP(D1/200,2)&lt;2%,12%,ROUNDUP(D1/200,2))</f>
        <v>0.12</v>
      </c>
      <c r="C26" s="118" t="s">
        <v>140</v>
      </c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</row>
    <row r="27" spans="1:14">
      <c r="A27" s="118" t="s">
        <v>0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</row>
    <row r="28" spans="1:14">
      <c r="A28" s="118" t="s">
        <v>1</v>
      </c>
      <c r="B28" s="118"/>
      <c r="C28" s="118"/>
      <c r="D28" s="118" t="s">
        <v>2</v>
      </c>
      <c r="E28" s="118"/>
      <c r="F28" s="118" t="s">
        <v>3</v>
      </c>
      <c r="G28" s="118">
        <v>123</v>
      </c>
      <c r="H28" s="118"/>
      <c r="I28" s="118"/>
      <c r="J28" s="118"/>
      <c r="K28" s="118"/>
      <c r="L28" s="118"/>
      <c r="M28" s="118"/>
      <c r="N28" s="118"/>
    </row>
    <row r="29" spans="1:14">
      <c r="A29" s="118"/>
      <c r="B29" s="118"/>
      <c r="C29" s="118"/>
      <c r="D29" s="118" t="s">
        <v>4</v>
      </c>
      <c r="E29" s="118">
        <f ca="1">E8</f>
        <v>43861</v>
      </c>
      <c r="F29" s="118"/>
      <c r="G29" s="118"/>
      <c r="H29" s="118"/>
      <c r="I29" s="118"/>
      <c r="J29" s="118"/>
      <c r="K29" s="118"/>
      <c r="L29" s="118"/>
      <c r="M29" s="118"/>
      <c r="N29" s="118"/>
    </row>
    <row r="30" spans="1:14">
      <c r="A30" s="118" t="s">
        <v>5</v>
      </c>
      <c r="B30" s="118" t="s">
        <v>6</v>
      </c>
      <c r="C30" s="118" t="s">
        <v>7</v>
      </c>
      <c r="D30" s="118" t="s">
        <v>8</v>
      </c>
      <c r="E30" s="118" t="s">
        <v>9</v>
      </c>
      <c r="F30" s="118" t="s">
        <v>10</v>
      </c>
      <c r="G30" s="118" t="s">
        <v>11</v>
      </c>
      <c r="H30" s="118"/>
      <c r="I30" s="118"/>
      <c r="J30" s="118"/>
      <c r="K30" s="118"/>
      <c r="L30" s="118"/>
      <c r="M30" s="118"/>
      <c r="N30" s="118"/>
    </row>
    <row r="31" spans="1:14">
      <c r="A31" s="118">
        <v>1</v>
      </c>
      <c r="B31" s="118">
        <v>123</v>
      </c>
      <c r="C31" s="118">
        <v>1</v>
      </c>
      <c r="D31" s="118" t="s">
        <v>34</v>
      </c>
      <c r="E31" s="118">
        <f>E10</f>
        <v>1500</v>
      </c>
      <c r="F31" s="118">
        <f>ROUND(1-B26,3)</f>
        <v>0.88</v>
      </c>
      <c r="G31" s="118">
        <f>ROUND(C31*E31*(1-F31),2)</f>
        <v>180</v>
      </c>
      <c r="H31" s="118"/>
      <c r="I31" s="118"/>
      <c r="J31" s="118"/>
      <c r="K31" s="118"/>
      <c r="L31" s="118"/>
      <c r="M31" s="118"/>
      <c r="N31" s="118"/>
    </row>
    <row r="32" spans="1:14">
      <c r="A32" s="118">
        <v>2</v>
      </c>
      <c r="B32" s="118" t="s">
        <v>22</v>
      </c>
      <c r="C32" s="118">
        <f>C11</f>
        <v>1</v>
      </c>
      <c r="D32" s="118" t="str">
        <f>D11</f>
        <v>Montage</v>
      </c>
      <c r="E32" s="118">
        <f>E11</f>
        <v>700</v>
      </c>
      <c r="F32" s="118">
        <f>F31</f>
        <v>0.88</v>
      </c>
      <c r="G32" s="118">
        <f>ROUND(C32*E32*(1-F32),2)</f>
        <v>84</v>
      </c>
      <c r="H32" s="118"/>
      <c r="I32" s="118"/>
      <c r="J32" s="118"/>
      <c r="K32" s="118"/>
      <c r="L32" s="118"/>
      <c r="M32" s="118"/>
      <c r="N32" s="118"/>
    </row>
    <row r="33" spans="1:14">
      <c r="A33" s="118" t="s">
        <v>12</v>
      </c>
      <c r="B33" s="118" t="s">
        <v>13</v>
      </c>
      <c r="C33" s="118" t="s">
        <v>14</v>
      </c>
      <c r="D33" s="118" t="s">
        <v>15</v>
      </c>
      <c r="E33" s="118" t="s">
        <v>16</v>
      </c>
      <c r="F33" s="118" t="s">
        <v>138</v>
      </c>
      <c r="G33" s="118" t="s">
        <v>18</v>
      </c>
      <c r="H33" s="118"/>
      <c r="I33" s="118">
        <f>E13</f>
        <v>2091.3200000000002</v>
      </c>
      <c r="J33" s="118"/>
      <c r="K33" s="118"/>
      <c r="L33" s="118"/>
      <c r="M33" s="118"/>
      <c r="N33" s="118"/>
    </row>
    <row r="34" spans="1:14">
      <c r="A34" s="118">
        <f>ROUND(G31+G32,2)</f>
        <v>264</v>
      </c>
      <c r="B34" s="118">
        <f>B13</f>
        <v>0.02</v>
      </c>
      <c r="C34" s="118">
        <f>ROUND(A34*(1-B34),2)</f>
        <v>258.72000000000003</v>
      </c>
      <c r="D34" s="118">
        <v>0.03</v>
      </c>
      <c r="E34" s="118">
        <f>ROUND(C34*(1-D34),2)</f>
        <v>250.96</v>
      </c>
      <c r="F34" s="118">
        <v>0</v>
      </c>
      <c r="G34" s="118">
        <v>0</v>
      </c>
      <c r="H34" s="118"/>
      <c r="I34" s="118">
        <f>ROUND(I33*B26,2)</f>
        <v>250.96</v>
      </c>
      <c r="J34" s="118"/>
      <c r="K34" s="118"/>
      <c r="L34" s="118"/>
      <c r="M34" s="118"/>
      <c r="N34" s="118"/>
    </row>
    <row r="35" spans="1:14">
      <c r="A35" s="118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</row>
    <row r="36" spans="1:14">
      <c r="A36" s="118" t="s">
        <v>19</v>
      </c>
      <c r="B36" s="118">
        <v>0.19</v>
      </c>
      <c r="C36" s="118" t="s">
        <v>20</v>
      </c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</row>
    <row r="37" spans="1:14">
      <c r="A37" s="118">
        <f>ROUND(E34+F34+G34,2)</f>
        <v>250.96</v>
      </c>
      <c r="B37" s="118">
        <f>ROUND(A37*B36,2)</f>
        <v>47.68</v>
      </c>
      <c r="C37" s="118">
        <f>ROUND(A37+B37,2)</f>
        <v>298.64</v>
      </c>
      <c r="D37" s="118"/>
      <c r="E37" s="118"/>
      <c r="F37" s="118"/>
      <c r="G37" s="118"/>
      <c r="H37" s="118"/>
      <c r="I37" s="118">
        <f>A37</f>
        <v>250.96</v>
      </c>
      <c r="J37" s="118"/>
      <c r="K37" s="118"/>
      <c r="L37" s="118"/>
      <c r="M37" s="118"/>
      <c r="N37" s="118"/>
    </row>
    <row r="38" spans="1:14">
      <c r="A38" s="118"/>
      <c r="B38" s="118"/>
      <c r="C38" s="118"/>
      <c r="D38" s="118"/>
      <c r="E38" s="118"/>
      <c r="F38" s="118"/>
      <c r="G38" s="118"/>
      <c r="H38" s="118"/>
      <c r="I38" s="118">
        <f>I34-I37</f>
        <v>0</v>
      </c>
      <c r="J38" s="118"/>
      <c r="K38" s="118"/>
      <c r="L38" s="118"/>
      <c r="M38" s="118"/>
      <c r="N38" s="118"/>
    </row>
    <row r="39" spans="1:14">
      <c r="A39" s="118" t="s">
        <v>21</v>
      </c>
      <c r="B39" s="118" t="str">
        <f>$D$1&amp;" Tage"&amp;$H$15&amp;"% Skonto 60 Tage netto v. "</f>
        <v xml:space="preserve">0 Tage2% Skonto 60 Tage netto v. </v>
      </c>
      <c r="C39" s="118"/>
      <c r="D39" s="118"/>
      <c r="E39" s="118" t="s">
        <v>24</v>
      </c>
      <c r="F39" s="118" t="s">
        <v>25</v>
      </c>
      <c r="G39" s="118"/>
      <c r="H39" s="118"/>
      <c r="I39" s="118"/>
      <c r="J39" s="118"/>
      <c r="K39" s="118"/>
      <c r="L39" s="118"/>
      <c r="M39" s="118"/>
      <c r="N39" s="118"/>
    </row>
    <row r="40" spans="1:14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</row>
    <row r="41" spans="1:14">
      <c r="A41" s="118" t="s">
        <v>26</v>
      </c>
      <c r="B41" s="118" t="s">
        <v>27</v>
      </c>
      <c r="C41" s="118" t="s">
        <v>28</v>
      </c>
      <c r="D41" s="118" t="s">
        <v>29</v>
      </c>
      <c r="E41" s="118" t="s">
        <v>30</v>
      </c>
      <c r="F41" s="118"/>
      <c r="G41" s="118"/>
      <c r="H41" s="118"/>
      <c r="I41" s="118"/>
      <c r="J41" s="118"/>
      <c r="K41" s="118"/>
      <c r="L41" s="118"/>
      <c r="M41" s="118"/>
      <c r="N41" s="118"/>
    </row>
    <row r="42" spans="1:14">
      <c r="A42" s="118" t="s">
        <v>35</v>
      </c>
      <c r="B42" s="118">
        <v>171</v>
      </c>
      <c r="C42" s="118">
        <v>33</v>
      </c>
      <c r="D42" s="118">
        <f>C37</f>
        <v>298.64</v>
      </c>
      <c r="E42" s="118">
        <f>A37</f>
        <v>250.96</v>
      </c>
      <c r="F42" s="118"/>
      <c r="G42" s="118" t="s">
        <v>44</v>
      </c>
      <c r="H42" s="118"/>
      <c r="I42" s="118"/>
      <c r="J42" s="118"/>
      <c r="K42" s="118"/>
      <c r="L42" s="118"/>
      <c r="M42" s="118"/>
      <c r="N42" s="118"/>
    </row>
    <row r="43" spans="1:14">
      <c r="A43" s="118"/>
      <c r="B43" s="118"/>
      <c r="C43" s="118">
        <v>141</v>
      </c>
      <c r="D43" s="118"/>
      <c r="E43" s="118">
        <f>B37</f>
        <v>47.68</v>
      </c>
      <c r="F43" s="118"/>
      <c r="G43" s="118">
        <f>E13</f>
        <v>2091.3200000000002</v>
      </c>
      <c r="H43" s="118"/>
      <c r="I43" s="118">
        <f>G43</f>
        <v>2091.3200000000002</v>
      </c>
      <c r="J43" s="118"/>
      <c r="K43" s="118"/>
      <c r="L43" s="118"/>
      <c r="M43" s="118"/>
      <c r="N43" s="118"/>
    </row>
    <row r="44" spans="1:14">
      <c r="A44" s="118"/>
      <c r="B44" s="118"/>
      <c r="C44" s="118"/>
      <c r="D44" s="118"/>
      <c r="E44" s="118"/>
      <c r="F44" s="118"/>
      <c r="G44" s="118">
        <f>E42</f>
        <v>250.96</v>
      </c>
      <c r="H44" s="118"/>
      <c r="I44" s="118">
        <f>G44</f>
        <v>250.96</v>
      </c>
      <c r="J44" s="118"/>
      <c r="K44" s="118"/>
      <c r="L44" s="118"/>
      <c r="M44" s="118"/>
      <c r="N44" s="118"/>
    </row>
    <row r="45" spans="1:14">
      <c r="A45" s="118"/>
      <c r="B45" s="118"/>
      <c r="C45" s="118"/>
      <c r="D45" s="118"/>
      <c r="E45" s="118"/>
      <c r="F45" s="118"/>
      <c r="G45" s="118">
        <f>G43-G44</f>
        <v>1840.3600000000001</v>
      </c>
      <c r="H45" s="118"/>
      <c r="I45" s="118">
        <f>I43-I44</f>
        <v>1840.3600000000001</v>
      </c>
      <c r="J45" s="118"/>
      <c r="K45" s="118"/>
      <c r="L45" s="118"/>
      <c r="M45" s="118"/>
      <c r="N45" s="118"/>
    </row>
    <row r="46" spans="1:14">
      <c r="A46" s="118" t="s">
        <v>38</v>
      </c>
      <c r="B46" s="118"/>
      <c r="C46" s="118"/>
      <c r="D46" s="118"/>
      <c r="E46" s="118"/>
      <c r="F46" s="118" t="s">
        <v>45</v>
      </c>
      <c r="G46" s="118">
        <f>ROUND(G45*H46,2)</f>
        <v>36.81</v>
      </c>
      <c r="H46" s="118">
        <f>H15/100</f>
        <v>0.02</v>
      </c>
      <c r="I46" s="118">
        <f>I45*H46</f>
        <v>36.807200000000002</v>
      </c>
      <c r="J46" s="118"/>
      <c r="K46" s="118"/>
      <c r="L46" s="118"/>
      <c r="M46" s="118"/>
      <c r="N46" s="118"/>
    </row>
    <row r="47" spans="1:14">
      <c r="A47" s="118" t="s">
        <v>39</v>
      </c>
      <c r="B47" s="118"/>
      <c r="C47" s="118"/>
      <c r="D47" s="118"/>
      <c r="E47" s="118"/>
      <c r="F47" s="118"/>
      <c r="G47" s="118">
        <f>G45-G46</f>
        <v>1803.5500000000002</v>
      </c>
      <c r="H47" s="118"/>
      <c r="I47" s="118">
        <f>I45-I46</f>
        <v>1803.5528000000002</v>
      </c>
      <c r="J47" s="118"/>
      <c r="K47" s="118"/>
      <c r="L47" s="118"/>
      <c r="M47" s="118"/>
      <c r="N47" s="118"/>
    </row>
    <row r="48" spans="1:14">
      <c r="A48" s="118"/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</row>
    <row r="49" spans="1:14">
      <c r="A49" s="118" t="s">
        <v>36</v>
      </c>
      <c r="B49" s="118">
        <v>171</v>
      </c>
      <c r="C49" s="118"/>
      <c r="D49" s="118" t="s">
        <v>37</v>
      </c>
      <c r="E49" s="118"/>
      <c r="F49" s="118"/>
      <c r="G49" s="118"/>
      <c r="H49" s="118"/>
      <c r="I49" s="118"/>
      <c r="J49" s="118"/>
      <c r="K49" s="118"/>
      <c r="L49" s="118"/>
      <c r="M49" s="118"/>
      <c r="N49" s="118"/>
    </row>
    <row r="50" spans="1:14">
      <c r="A50" s="118" t="s">
        <v>35</v>
      </c>
      <c r="B50" s="118">
        <f>D42</f>
        <v>298.64</v>
      </c>
      <c r="C50" s="118" t="s">
        <v>31</v>
      </c>
      <c r="D50" s="118">
        <f>E21</f>
        <v>2976.57</v>
      </c>
      <c r="E50" s="118"/>
      <c r="F50" s="118"/>
      <c r="G50" s="118">
        <f>F13</f>
        <v>410</v>
      </c>
      <c r="H50" s="118"/>
      <c r="I50" s="118">
        <f>G50</f>
        <v>410</v>
      </c>
      <c r="J50" s="118"/>
      <c r="K50" s="118"/>
      <c r="L50" s="118"/>
      <c r="M50" s="118"/>
      <c r="N50" s="118"/>
    </row>
    <row r="51" spans="1:14">
      <c r="A51" s="118"/>
      <c r="B51" s="118"/>
      <c r="C51" s="118"/>
      <c r="D51" s="118"/>
      <c r="E51" s="118"/>
      <c r="F51" s="118"/>
      <c r="G51" s="118">
        <f>G47+G50</f>
        <v>2213.5500000000002</v>
      </c>
      <c r="H51" s="118"/>
      <c r="I51" s="118">
        <f>I47+I50</f>
        <v>2213.5528000000004</v>
      </c>
      <c r="J51" s="118"/>
      <c r="K51" s="118"/>
      <c r="L51" s="118"/>
      <c r="M51" s="118"/>
      <c r="N51" s="118"/>
    </row>
    <row r="52" spans="1:14">
      <c r="A52" s="118"/>
      <c r="B52" s="118"/>
      <c r="C52" s="118"/>
      <c r="D52" s="118"/>
      <c r="E52" s="118"/>
      <c r="F52" s="118"/>
      <c r="G52" s="118">
        <f>ROUND(G51*H52,2)</f>
        <v>420.57</v>
      </c>
      <c r="H52" s="118">
        <v>0.19</v>
      </c>
      <c r="I52" s="118">
        <f>I51*H52</f>
        <v>420.57503200000008</v>
      </c>
      <c r="J52" s="118"/>
      <c r="K52" s="118"/>
      <c r="L52" s="118"/>
      <c r="M52" s="118"/>
      <c r="N52" s="118"/>
    </row>
    <row r="53" spans="1:14">
      <c r="A53" s="118"/>
      <c r="B53" s="118">
        <f>ROUND(B54-B50,2)</f>
        <v>2677.93</v>
      </c>
      <c r="C53" s="118"/>
      <c r="D53" s="118"/>
      <c r="E53" s="118"/>
      <c r="F53" s="118"/>
      <c r="G53" s="118">
        <f>G51+G52</f>
        <v>2634.1200000000003</v>
      </c>
      <c r="H53" s="118"/>
      <c r="I53" s="118">
        <f>ROUND(I51+I52,2)</f>
        <v>2634.13</v>
      </c>
      <c r="J53" s="118"/>
      <c r="K53" s="118"/>
      <c r="L53" s="118"/>
      <c r="M53" s="118"/>
      <c r="N53" s="118"/>
    </row>
    <row r="54" spans="1:14">
      <c r="A54" s="118"/>
      <c r="B54" s="118">
        <f>D54</f>
        <v>2976.57</v>
      </c>
      <c r="C54" s="118"/>
      <c r="D54" s="118">
        <f>D50</f>
        <v>2976.57</v>
      </c>
      <c r="E54" s="118"/>
      <c r="F54" s="118"/>
      <c r="G54" s="118"/>
      <c r="H54" s="118">
        <f>G53-I53</f>
        <v>-9.9999999997635314E-3</v>
      </c>
      <c r="I54" s="118"/>
      <c r="J54" s="118"/>
      <c r="K54" s="118"/>
      <c r="L54" s="118"/>
      <c r="M54" s="118"/>
      <c r="N54" s="118"/>
    </row>
    <row r="55" spans="1:14">
      <c r="A55" s="118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</row>
    <row r="56" spans="1:14">
      <c r="A56" s="118" t="s">
        <v>46</v>
      </c>
      <c r="B56" s="118"/>
      <c r="C56" s="118"/>
      <c r="D56" s="118"/>
      <c r="E56" s="118"/>
      <c r="F56" s="118">
        <f>B53</f>
        <v>2677.93</v>
      </c>
      <c r="G56" s="118" t="s">
        <v>52</v>
      </c>
      <c r="H56" s="118"/>
      <c r="I56" s="118" t="s">
        <v>53</v>
      </c>
      <c r="J56" s="118" t="s">
        <v>54</v>
      </c>
      <c r="K56" s="118"/>
      <c r="L56" s="118"/>
      <c r="M56" s="118"/>
      <c r="N56" s="118"/>
    </row>
    <row r="57" spans="1:14">
      <c r="A57" s="118"/>
      <c r="B57" s="118"/>
      <c r="C57" s="118"/>
      <c r="D57" s="118"/>
      <c r="E57" s="118"/>
      <c r="F57" s="118"/>
      <c r="G57" s="118">
        <f>B53</f>
        <v>2677.93</v>
      </c>
      <c r="H57" s="118"/>
      <c r="I57" s="118">
        <f>B53</f>
        <v>2677.93</v>
      </c>
      <c r="J57" s="118">
        <f>H15/100</f>
        <v>0.02</v>
      </c>
      <c r="K57" s="118">
        <f>F13</f>
        <v>410</v>
      </c>
      <c r="L57" s="118"/>
      <c r="M57" s="118"/>
      <c r="N57" s="118"/>
    </row>
    <row r="58" spans="1:14">
      <c r="A58" s="118" t="s">
        <v>40</v>
      </c>
      <c r="B58" s="118"/>
      <c r="C58" s="118"/>
      <c r="D58" s="118"/>
      <c r="E58" s="118"/>
      <c r="F58" s="118"/>
      <c r="G58" s="118">
        <f>C60</f>
        <v>2624.37</v>
      </c>
      <c r="H58" s="118"/>
      <c r="I58" s="118">
        <f>C61</f>
        <v>2634.12</v>
      </c>
      <c r="J58" s="118">
        <f>I58-G58</f>
        <v>9.75</v>
      </c>
      <c r="K58" s="118"/>
      <c r="L58" s="118"/>
      <c r="M58" s="118"/>
      <c r="N58" s="118"/>
    </row>
    <row r="59" spans="1:14">
      <c r="A59" s="118" t="s">
        <v>42</v>
      </c>
      <c r="B59" s="118"/>
      <c r="C59" s="118"/>
      <c r="D59" s="118"/>
      <c r="E59" s="118"/>
      <c r="F59" s="118"/>
      <c r="G59" s="118">
        <f>G57-G58</f>
        <v>53.559999999999945</v>
      </c>
      <c r="H59" s="118">
        <v>1.19</v>
      </c>
      <c r="I59" s="118">
        <f>I57-I58</f>
        <v>43.809999999999945</v>
      </c>
      <c r="J59" s="118">
        <f>J58/J57</f>
        <v>487.5</v>
      </c>
      <c r="K59" s="118">
        <f>K57*(1+H52)</f>
        <v>487.9</v>
      </c>
      <c r="L59" s="118"/>
      <c r="M59" s="118"/>
      <c r="N59" s="118"/>
    </row>
    <row r="60" spans="1:14">
      <c r="A60" s="118" t="s">
        <v>41</v>
      </c>
      <c r="B60" s="118"/>
      <c r="C60" s="118">
        <f>ROUND(F56*(1-H15/100),2)</f>
        <v>2624.37</v>
      </c>
      <c r="D60" s="118"/>
      <c r="E60" s="118"/>
      <c r="F60" s="118"/>
      <c r="G60" s="118">
        <f>ROUND(G59/H59,2)</f>
        <v>45.01</v>
      </c>
      <c r="H60" s="118">
        <v>1</v>
      </c>
      <c r="I60" s="118">
        <f>ROUND(I59/H59,2)</f>
        <v>36.82</v>
      </c>
      <c r="J60" s="118"/>
      <c r="K60" s="118">
        <f>K59-J59</f>
        <v>0.39999999999997726</v>
      </c>
      <c r="L60" s="118"/>
      <c r="M60" s="118"/>
      <c r="N60" s="118"/>
    </row>
    <row r="61" spans="1:14">
      <c r="A61" s="118" t="s">
        <v>43</v>
      </c>
      <c r="B61" s="118"/>
      <c r="C61" s="118">
        <f>ROUND(G53,2)</f>
        <v>2634.12</v>
      </c>
      <c r="D61" s="118" t="s">
        <v>47</v>
      </c>
      <c r="E61" s="118"/>
      <c r="F61" s="118"/>
      <c r="G61" s="118">
        <f>G59-G60</f>
        <v>8.5499999999999474</v>
      </c>
      <c r="H61" s="118">
        <v>0.19</v>
      </c>
      <c r="I61" s="118">
        <f>I59-I60</f>
        <v>6.9899999999999451</v>
      </c>
      <c r="J61" s="118"/>
      <c r="K61" s="118"/>
      <c r="L61" s="118"/>
      <c r="M61" s="118"/>
      <c r="N61" s="118"/>
    </row>
    <row r="62" spans="1:14">
      <c r="A62" s="118"/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</row>
    <row r="63" spans="1:14">
      <c r="A63" s="118" t="s">
        <v>49</v>
      </c>
      <c r="B63" s="118"/>
      <c r="C63" s="118"/>
      <c r="D63" s="118"/>
      <c r="E63" s="118"/>
      <c r="F63" s="118"/>
      <c r="G63" s="118" t="s">
        <v>50</v>
      </c>
      <c r="H63" s="118"/>
      <c r="I63" s="118"/>
      <c r="J63" s="118"/>
      <c r="K63" s="118"/>
      <c r="L63" s="118"/>
      <c r="M63" s="118"/>
      <c r="N63" s="118"/>
    </row>
    <row r="64" spans="1:14">
      <c r="A64" s="118" t="s">
        <v>26</v>
      </c>
      <c r="B64" s="118" t="s">
        <v>27</v>
      </c>
      <c r="C64" s="118" t="s">
        <v>28</v>
      </c>
      <c r="D64" s="118" t="s">
        <v>29</v>
      </c>
      <c r="E64" s="118" t="s">
        <v>30</v>
      </c>
      <c r="F64" s="118"/>
      <c r="G64" s="118" t="s">
        <v>26</v>
      </c>
      <c r="H64" s="118" t="s">
        <v>27</v>
      </c>
      <c r="I64" s="118" t="s">
        <v>28</v>
      </c>
      <c r="J64" s="118" t="s">
        <v>29</v>
      </c>
      <c r="K64" s="118" t="s">
        <v>30</v>
      </c>
      <c r="L64" s="118"/>
      <c r="M64" s="118"/>
      <c r="N64" s="118"/>
    </row>
    <row r="65" spans="1:14">
      <c r="A65" s="118" t="s">
        <v>48</v>
      </c>
      <c r="B65" s="118">
        <v>171</v>
      </c>
      <c r="C65" s="118">
        <v>33</v>
      </c>
      <c r="D65" s="118">
        <f>F56</f>
        <v>2677.93</v>
      </c>
      <c r="E65" s="118">
        <f>ROUND(G60,2)</f>
        <v>45.01</v>
      </c>
      <c r="F65" s="118"/>
      <c r="G65" s="118" t="s">
        <v>51</v>
      </c>
      <c r="H65" s="118">
        <v>171</v>
      </c>
      <c r="I65" s="118">
        <v>33</v>
      </c>
      <c r="J65" s="118">
        <f>ROUND(F56,2)</f>
        <v>2677.93</v>
      </c>
      <c r="K65" s="118">
        <f>ROUND(I60,2)</f>
        <v>36.82</v>
      </c>
      <c r="L65" s="118"/>
      <c r="M65" s="118"/>
      <c r="N65" s="118"/>
    </row>
    <row r="66" spans="1:14">
      <c r="A66" s="118"/>
      <c r="B66" s="118"/>
      <c r="C66" s="118">
        <v>131</v>
      </c>
      <c r="D66" s="118"/>
      <c r="E66" s="118">
        <f>ROUND(C60,2)</f>
        <v>2624.37</v>
      </c>
      <c r="F66" s="118"/>
      <c r="G66" s="118"/>
      <c r="H66" s="118"/>
      <c r="I66" s="118">
        <v>131</v>
      </c>
      <c r="J66" s="118"/>
      <c r="K66" s="118">
        <f>ROUND(C61,2)</f>
        <v>2634.12</v>
      </c>
      <c r="L66" s="118"/>
      <c r="M66" s="118"/>
      <c r="N66" s="118"/>
    </row>
    <row r="67" spans="1:14">
      <c r="A67" s="118"/>
      <c r="B67" s="118"/>
      <c r="C67" s="118">
        <v>141</v>
      </c>
      <c r="D67" s="118"/>
      <c r="E67" s="118">
        <f>ROUND(G61,2)</f>
        <v>8.5500000000000007</v>
      </c>
      <c r="F67" s="118"/>
      <c r="G67" s="118"/>
      <c r="H67" s="118"/>
      <c r="I67" s="118">
        <v>141</v>
      </c>
      <c r="J67" s="118"/>
      <c r="K67" s="118">
        <f>ROUND(I61,2)</f>
        <v>6.99</v>
      </c>
      <c r="L67" s="118"/>
      <c r="M67" s="118"/>
      <c r="N67" s="118"/>
    </row>
    <row r="68" spans="1:14">
      <c r="A68" s="118"/>
      <c r="B68" s="118"/>
      <c r="C68" s="118"/>
      <c r="D68" s="118">
        <f>SUM(D65:D67)</f>
        <v>2677.93</v>
      </c>
      <c r="E68" s="118">
        <f>SUM(E65:E67)</f>
        <v>2677.9300000000003</v>
      </c>
      <c r="F68" s="118">
        <f>D68-E68</f>
        <v>0</v>
      </c>
      <c r="G68" s="118">
        <f>J68-K68</f>
        <v>0</v>
      </c>
      <c r="H68" s="118"/>
      <c r="I68" s="118"/>
      <c r="J68" s="118">
        <f>SUM(J65:J67)</f>
        <v>2677.93</v>
      </c>
      <c r="K68" s="118">
        <f>SUM(K65:K67)</f>
        <v>2677.93</v>
      </c>
      <c r="L68" s="118"/>
      <c r="M68" s="118"/>
      <c r="N68" s="118"/>
    </row>
    <row r="69" spans="1:14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</row>
    <row r="70" spans="1:14">
      <c r="A70" s="118" t="s">
        <v>58</v>
      </c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</row>
    <row r="71" spans="1:14">
      <c r="A71" s="118"/>
      <c r="B71" s="118" t="s">
        <v>61</v>
      </c>
      <c r="C71" s="118"/>
      <c r="D71" s="118"/>
      <c r="E71" s="118"/>
      <c r="F71" s="118"/>
      <c r="G71" s="118"/>
      <c r="H71" s="118" t="s">
        <v>62</v>
      </c>
      <c r="I71" s="118"/>
      <c r="J71" s="118"/>
      <c r="K71" s="118"/>
      <c r="L71" s="118"/>
      <c r="M71" s="118"/>
      <c r="N71" s="118"/>
    </row>
    <row r="72" spans="1:14">
      <c r="A72" s="118" t="s">
        <v>36</v>
      </c>
      <c r="B72" s="118" t="s">
        <v>59</v>
      </c>
      <c r="C72" s="118"/>
      <c r="D72" s="118" t="s">
        <v>37</v>
      </c>
      <c r="E72" s="118"/>
      <c r="F72" s="118"/>
      <c r="G72" s="118" t="s">
        <v>36</v>
      </c>
      <c r="H72" s="118" t="s">
        <v>59</v>
      </c>
      <c r="I72" s="118"/>
      <c r="J72" s="118" t="s">
        <v>37</v>
      </c>
      <c r="K72" s="118"/>
      <c r="L72" s="118"/>
      <c r="M72" s="118"/>
      <c r="N72" s="118"/>
    </row>
    <row r="73" spans="1:14">
      <c r="A73" s="118" t="s">
        <v>31</v>
      </c>
      <c r="B73" s="118">
        <f>$D$21</f>
        <v>2501.3200000000002</v>
      </c>
      <c r="C73" s="118" t="s">
        <v>35</v>
      </c>
      <c r="D73" s="118">
        <f>$E$42</f>
        <v>250.96</v>
      </c>
      <c r="E73" s="118"/>
      <c r="F73" s="118"/>
      <c r="G73" s="118" t="s">
        <v>31</v>
      </c>
      <c r="H73" s="118">
        <f>$D$21</f>
        <v>2501.3200000000002</v>
      </c>
      <c r="I73" s="118" t="s">
        <v>35</v>
      </c>
      <c r="J73" s="118">
        <f>$E$42</f>
        <v>250.96</v>
      </c>
      <c r="K73" s="118"/>
      <c r="L73" s="118"/>
      <c r="M73" s="118"/>
      <c r="N73" s="118"/>
    </row>
    <row r="74" spans="1:14">
      <c r="A74" s="118"/>
      <c r="B74" s="118"/>
      <c r="C74" s="118" t="s">
        <v>65</v>
      </c>
      <c r="D74" s="118">
        <f>E65</f>
        <v>45.01</v>
      </c>
      <c r="E74" s="118"/>
      <c r="F74" s="118"/>
      <c r="G74" s="118"/>
      <c r="H74" s="118"/>
      <c r="I74" s="118" t="s">
        <v>66</v>
      </c>
      <c r="J74" s="118">
        <f>K65</f>
        <v>36.82</v>
      </c>
      <c r="K74" s="118"/>
      <c r="L74" s="118"/>
      <c r="M74" s="118"/>
      <c r="N74" s="118"/>
    </row>
    <row r="75" spans="1:14">
      <c r="A75" s="118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</row>
    <row r="76" spans="1:14">
      <c r="A76" s="118"/>
      <c r="B76" s="118"/>
      <c r="C76" s="118"/>
      <c r="D76" s="118">
        <f>ROUND(D77-D73-D74,2)</f>
        <v>2205.35</v>
      </c>
      <c r="E76" s="118"/>
      <c r="F76" s="118"/>
      <c r="G76" s="118"/>
      <c r="H76" s="118"/>
      <c r="I76" s="118"/>
      <c r="J76" s="118">
        <f>ROUND(J77-J73-J74,2)</f>
        <v>2213.54</v>
      </c>
      <c r="K76" s="118"/>
      <c r="L76" s="118"/>
      <c r="M76" s="118"/>
      <c r="N76" s="118"/>
    </row>
    <row r="77" spans="1:14">
      <c r="A77" s="118"/>
      <c r="B77" s="118">
        <f>B73+B74</f>
        <v>2501.3200000000002</v>
      </c>
      <c r="C77" s="118"/>
      <c r="D77" s="118">
        <f>B77</f>
        <v>2501.3200000000002</v>
      </c>
      <c r="E77" s="118"/>
      <c r="F77" s="118"/>
      <c r="G77" s="118"/>
      <c r="H77" s="118">
        <f>H73+H74</f>
        <v>2501.3200000000002</v>
      </c>
      <c r="I77" s="118"/>
      <c r="J77" s="118">
        <f>H77</f>
        <v>2501.3200000000002</v>
      </c>
      <c r="K77" s="118"/>
      <c r="L77" s="118"/>
      <c r="M77" s="118"/>
      <c r="N77" s="118"/>
    </row>
    <row r="78" spans="1:14">
      <c r="A78" s="118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</row>
    <row r="79" spans="1:14">
      <c r="A79" s="118" t="s">
        <v>60</v>
      </c>
      <c r="B79" s="118"/>
      <c r="C79" s="118"/>
      <c r="D79" s="118">
        <f>D76</f>
        <v>2205.35</v>
      </c>
      <c r="E79" s="118"/>
      <c r="F79" s="118"/>
      <c r="G79" s="118" t="s">
        <v>60</v>
      </c>
      <c r="H79" s="118"/>
      <c r="I79" s="118"/>
      <c r="J79" s="118">
        <f>J76</f>
        <v>2213.54</v>
      </c>
      <c r="K79" s="118"/>
      <c r="L79" s="118"/>
      <c r="M79" s="118"/>
      <c r="N79" s="118"/>
    </row>
    <row r="80" spans="1:14">
      <c r="A80" s="118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</row>
    <row r="81" spans="1:14">
      <c r="A81" s="118" t="s">
        <v>56</v>
      </c>
      <c r="B81" s="118" t="s">
        <v>55</v>
      </c>
      <c r="C81" s="118"/>
      <c r="D81" s="118" t="s">
        <v>57</v>
      </c>
      <c r="E81" s="118"/>
      <c r="F81" s="118">
        <f>IF(E2*2&lt;10,11,E1*2)</f>
        <v>11</v>
      </c>
      <c r="G81" s="118">
        <f ca="1">MONTH(I81)</f>
        <v>1</v>
      </c>
      <c r="H81" s="118">
        <f ca="1">12-G81+1</f>
        <v>12</v>
      </c>
      <c r="I81" s="118">
        <f ca="1">E8</f>
        <v>43861</v>
      </c>
      <c r="J81" s="118"/>
      <c r="K81" s="118"/>
      <c r="L81" s="118"/>
      <c r="M81" s="118"/>
      <c r="N81" s="118"/>
    </row>
    <row r="82" spans="1:14">
      <c r="A82" s="118"/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</row>
    <row r="83" spans="1:14">
      <c r="A83" s="118" t="s">
        <v>26</v>
      </c>
      <c r="B83" s="118" t="s">
        <v>27</v>
      </c>
      <c r="C83" s="118" t="s">
        <v>28</v>
      </c>
      <c r="D83" s="118" t="s">
        <v>29</v>
      </c>
      <c r="E83" s="118" t="s">
        <v>30</v>
      </c>
      <c r="F83" s="118"/>
      <c r="G83" s="118" t="s">
        <v>26</v>
      </c>
      <c r="H83" s="118" t="s">
        <v>27</v>
      </c>
      <c r="I83" s="118" t="s">
        <v>28</v>
      </c>
      <c r="J83" s="118" t="s">
        <v>29</v>
      </c>
      <c r="K83" s="118" t="s">
        <v>30</v>
      </c>
      <c r="L83" s="118"/>
      <c r="M83" s="118"/>
      <c r="N83" s="118"/>
    </row>
    <row r="84" spans="1:14">
      <c r="A84" s="118" t="s">
        <v>63</v>
      </c>
      <c r="B84" s="118">
        <v>491</v>
      </c>
      <c r="C84" s="118">
        <v>33</v>
      </c>
      <c r="D84" s="118">
        <f ca="1">ROUND(D79/$F$81/12*$H$81,2)</f>
        <v>200.49</v>
      </c>
      <c r="E84" s="118">
        <f ca="1">D84</f>
        <v>200.49</v>
      </c>
      <c r="F84" s="118"/>
      <c r="G84" s="118" t="s">
        <v>63</v>
      </c>
      <c r="H84" s="118">
        <v>491</v>
      </c>
      <c r="I84" s="118">
        <v>33</v>
      </c>
      <c r="J84" s="118">
        <f ca="1">ROUND(J79/$F$81/12*$H$81,2)</f>
        <v>201.23</v>
      </c>
      <c r="K84" s="118">
        <f ca="1">J84</f>
        <v>201.23</v>
      </c>
      <c r="L84" s="118"/>
      <c r="M84" s="118"/>
      <c r="N84" s="118"/>
    </row>
    <row r="85" spans="1:14">
      <c r="A85" s="118"/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</row>
    <row r="86" spans="1:14">
      <c r="A86" s="118"/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</row>
    <row r="87" spans="1:14">
      <c r="A87" s="118"/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</row>
    <row r="88" spans="1:14">
      <c r="A88" s="118" t="s">
        <v>64</v>
      </c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</row>
    <row r="89" spans="1:14">
      <c r="A89" s="118"/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</row>
    <row r="90" spans="1:14">
      <c r="A90" s="118" t="s">
        <v>36</v>
      </c>
      <c r="B90" s="118" t="s">
        <v>59</v>
      </c>
      <c r="C90" s="118"/>
      <c r="D90" s="118" t="s">
        <v>37</v>
      </c>
      <c r="E90" s="118"/>
      <c r="F90" s="118"/>
      <c r="G90" s="118" t="s">
        <v>36</v>
      </c>
      <c r="H90" s="118" t="s">
        <v>59</v>
      </c>
      <c r="I90" s="118"/>
      <c r="J90" s="118" t="s">
        <v>37</v>
      </c>
      <c r="K90" s="118"/>
      <c r="L90" s="118"/>
      <c r="M90" s="118"/>
      <c r="N90" s="118"/>
    </row>
    <row r="91" spans="1:14">
      <c r="A91" s="118" t="str">
        <f>A73</f>
        <v>1.</v>
      </c>
      <c r="B91" s="118">
        <f>B73</f>
        <v>2501.3200000000002</v>
      </c>
      <c r="C91" s="118" t="str">
        <f>C73</f>
        <v>2.</v>
      </c>
      <c r="D91" s="118">
        <f>D73</f>
        <v>250.96</v>
      </c>
      <c r="E91" s="118"/>
      <c r="F91" s="118"/>
      <c r="G91" s="118" t="str">
        <f>G73</f>
        <v>1.</v>
      </c>
      <c r="H91" s="118">
        <f>H73</f>
        <v>2501.3200000000002</v>
      </c>
      <c r="I91" s="118" t="str">
        <f>I73</f>
        <v>2.</v>
      </c>
      <c r="J91" s="118">
        <f>J73</f>
        <v>250.96</v>
      </c>
      <c r="K91" s="118"/>
      <c r="L91" s="118"/>
      <c r="M91" s="118"/>
      <c r="N91" s="118"/>
    </row>
    <row r="92" spans="1:14">
      <c r="A92" s="118"/>
      <c r="B92" s="118"/>
      <c r="C92" s="118" t="str">
        <f>C74</f>
        <v>3a).</v>
      </c>
      <c r="D92" s="118">
        <f>D74</f>
        <v>45.01</v>
      </c>
      <c r="E92" s="118"/>
      <c r="F92" s="118"/>
      <c r="G92" s="118"/>
      <c r="H92" s="118"/>
      <c r="I92" s="118" t="str">
        <f>I74</f>
        <v>3b).</v>
      </c>
      <c r="J92" s="118">
        <f>J74</f>
        <v>36.82</v>
      </c>
      <c r="K92" s="118"/>
      <c r="L92" s="118"/>
      <c r="M92" s="118"/>
      <c r="N92" s="118"/>
    </row>
    <row r="93" spans="1:14">
      <c r="A93" s="118"/>
      <c r="B93" s="118"/>
      <c r="C93" s="118" t="s">
        <v>63</v>
      </c>
      <c r="D93" s="118">
        <f ca="1">E84</f>
        <v>200.49</v>
      </c>
      <c r="E93" s="118"/>
      <c r="F93" s="118"/>
      <c r="G93" s="118"/>
      <c r="H93" s="118"/>
      <c r="I93" s="118" t="s">
        <v>67</v>
      </c>
      <c r="J93" s="118">
        <f ca="1">K84</f>
        <v>201.23</v>
      </c>
      <c r="K93" s="118"/>
      <c r="L93" s="118"/>
      <c r="M93" s="118"/>
      <c r="N93" s="118"/>
    </row>
    <row r="94" spans="1:14">
      <c r="A94" s="118"/>
      <c r="B94" s="118"/>
      <c r="C94" s="118">
        <v>940</v>
      </c>
      <c r="D94" s="118">
        <f ca="1">ROUND(D95-D91-D92-D93,2)</f>
        <v>2004.86</v>
      </c>
      <c r="E94" s="118"/>
      <c r="F94" s="118"/>
      <c r="G94" s="118"/>
      <c r="H94" s="118"/>
      <c r="I94" s="118">
        <v>940</v>
      </c>
      <c r="J94" s="118">
        <f ca="1">ROUND(J95-J91-J92-J93,2)</f>
        <v>2012.31</v>
      </c>
      <c r="K94" s="118"/>
      <c r="L94" s="118"/>
      <c r="M94" s="118"/>
      <c r="N94" s="118"/>
    </row>
    <row r="95" spans="1:14">
      <c r="A95" s="118"/>
      <c r="B95" s="118">
        <f>B91+B92</f>
        <v>2501.3200000000002</v>
      </c>
      <c r="C95" s="118"/>
      <c r="D95" s="118">
        <f>B95</f>
        <v>2501.3200000000002</v>
      </c>
      <c r="E95" s="118"/>
      <c r="F95" s="118"/>
      <c r="G95" s="118"/>
      <c r="H95" s="118">
        <f>H91+H92</f>
        <v>2501.3200000000002</v>
      </c>
      <c r="I95" s="118"/>
      <c r="J95" s="118">
        <f>H95</f>
        <v>2501.3200000000002</v>
      </c>
      <c r="K95" s="118"/>
      <c r="L95" s="118"/>
      <c r="M95" s="118"/>
      <c r="N95" s="118"/>
    </row>
    <row r="96" spans="1:14">
      <c r="A96" s="118"/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</row>
    <row r="97" spans="1:14">
      <c r="A97" s="118"/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</row>
    <row r="98" spans="1:14">
      <c r="A98" s="118"/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</row>
    <row r="99" spans="1:14">
      <c r="A99" s="118"/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</row>
    <row r="100" spans="1:14">
      <c r="A100" s="118"/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</row>
    <row r="101" spans="1:14">
      <c r="A101" s="118"/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</row>
    <row r="102" spans="1:14">
      <c r="A102" s="118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</row>
  </sheetData>
  <sheetProtection password="E471" sheet="1" objects="1" scenarios="1"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5"/>
  <sheetViews>
    <sheetView workbookViewId="0"/>
  </sheetViews>
  <sheetFormatPr baseColWidth="10" defaultRowHeight="15"/>
  <cols>
    <col min="2" max="2" width="20.42578125" customWidth="1"/>
    <col min="4" max="4" width="19.7109375" customWidth="1"/>
    <col min="6" max="6" width="19.140625" customWidth="1"/>
    <col min="8" max="8" width="18.5703125" customWidth="1"/>
  </cols>
  <sheetData>
    <row r="1" spans="1:8">
      <c r="A1" s="40" t="s">
        <v>70</v>
      </c>
    </row>
    <row r="2" spans="1:8" ht="15.75" thickBot="1"/>
    <row r="3" spans="1:8" ht="15.75" thickTop="1">
      <c r="A3" s="63">
        <v>21</v>
      </c>
      <c r="B3" s="64" t="s">
        <v>71</v>
      </c>
      <c r="C3" s="65">
        <v>31</v>
      </c>
      <c r="D3" s="66" t="s">
        <v>72</v>
      </c>
      <c r="E3" s="67">
        <v>33</v>
      </c>
      <c r="F3" s="68" t="s">
        <v>73</v>
      </c>
      <c r="G3" s="69">
        <v>34</v>
      </c>
      <c r="H3" s="70" t="s">
        <v>74</v>
      </c>
    </row>
    <row r="4" spans="1:8" ht="33.75" customHeight="1">
      <c r="A4" s="71">
        <v>370</v>
      </c>
      <c r="B4" s="72" t="s">
        <v>75</v>
      </c>
      <c r="C4" s="73">
        <v>60</v>
      </c>
      <c r="D4" s="74" t="s">
        <v>76</v>
      </c>
      <c r="E4" s="75">
        <v>82</v>
      </c>
      <c r="F4" s="76" t="s">
        <v>77</v>
      </c>
      <c r="G4" s="77">
        <v>101</v>
      </c>
      <c r="H4" s="78" t="s">
        <v>78</v>
      </c>
    </row>
    <row r="5" spans="1:8" ht="30.75" customHeight="1">
      <c r="A5" s="73">
        <v>113</v>
      </c>
      <c r="B5" s="72" t="s">
        <v>79</v>
      </c>
      <c r="C5" s="73">
        <v>117</v>
      </c>
      <c r="D5" s="74" t="s">
        <v>80</v>
      </c>
      <c r="E5" s="75">
        <v>131</v>
      </c>
      <c r="F5" s="76" t="s">
        <v>81</v>
      </c>
      <c r="G5" s="77">
        <v>141</v>
      </c>
      <c r="H5" s="78" t="s">
        <v>82</v>
      </c>
    </row>
    <row r="6" spans="1:8">
      <c r="A6" s="73">
        <v>143</v>
      </c>
      <c r="B6" s="72" t="s">
        <v>83</v>
      </c>
      <c r="C6" s="73">
        <v>144</v>
      </c>
      <c r="D6" s="74" t="s">
        <v>84</v>
      </c>
      <c r="E6" s="75">
        <v>151</v>
      </c>
      <c r="F6" s="76" t="s">
        <v>85</v>
      </c>
      <c r="G6" s="77">
        <v>161</v>
      </c>
      <c r="H6" s="78" t="s">
        <v>86</v>
      </c>
    </row>
    <row r="7" spans="1:8">
      <c r="A7" s="73">
        <v>162</v>
      </c>
      <c r="B7" s="72" t="s">
        <v>87</v>
      </c>
      <c r="C7" s="73">
        <v>171</v>
      </c>
      <c r="D7" s="74" t="s">
        <v>88</v>
      </c>
      <c r="E7" s="75">
        <v>181</v>
      </c>
      <c r="F7" s="76" t="s">
        <v>89</v>
      </c>
      <c r="G7" s="77">
        <v>184</v>
      </c>
      <c r="H7" s="78" t="s">
        <v>90</v>
      </c>
    </row>
    <row r="8" spans="1:8" ht="30.75" customHeight="1">
      <c r="A8" s="73">
        <v>191</v>
      </c>
      <c r="B8" s="72" t="s">
        <v>91</v>
      </c>
      <c r="C8" s="73">
        <v>192</v>
      </c>
      <c r="D8" s="74" t="s">
        <v>92</v>
      </c>
      <c r="E8" s="75">
        <v>194</v>
      </c>
      <c r="F8" s="76" t="s">
        <v>93</v>
      </c>
      <c r="G8" s="77">
        <v>195</v>
      </c>
      <c r="H8" s="78" t="s">
        <v>94</v>
      </c>
    </row>
    <row r="9" spans="1:8">
      <c r="A9" s="73">
        <v>210</v>
      </c>
      <c r="B9" s="72" t="s">
        <v>95</v>
      </c>
      <c r="C9" s="73">
        <v>260</v>
      </c>
      <c r="D9" s="74" t="s">
        <v>96</v>
      </c>
      <c r="E9" s="75">
        <v>301</v>
      </c>
      <c r="F9" s="76" t="s">
        <v>97</v>
      </c>
      <c r="G9" s="77">
        <v>302</v>
      </c>
      <c r="H9" s="79" t="s">
        <v>98</v>
      </c>
    </row>
    <row r="10" spans="1:8" ht="30.75" customHeight="1">
      <c r="A10" s="73">
        <v>305</v>
      </c>
      <c r="B10" s="80" t="s">
        <v>99</v>
      </c>
      <c r="C10" s="73">
        <v>306</v>
      </c>
      <c r="D10" s="74" t="s">
        <v>100</v>
      </c>
      <c r="E10" s="75">
        <v>307</v>
      </c>
      <c r="F10" s="76" t="s">
        <v>101</v>
      </c>
      <c r="G10" s="77">
        <v>308</v>
      </c>
      <c r="H10" s="79" t="s">
        <v>102</v>
      </c>
    </row>
    <row r="11" spans="1:8">
      <c r="A11" s="73">
        <v>391</v>
      </c>
      <c r="B11" s="80" t="s">
        <v>103</v>
      </c>
      <c r="C11" s="73">
        <v>401</v>
      </c>
      <c r="D11" s="74" t="s">
        <v>104</v>
      </c>
      <c r="E11" s="75">
        <v>402</v>
      </c>
      <c r="F11" s="76" t="s">
        <v>105</v>
      </c>
      <c r="G11" s="77">
        <v>404</v>
      </c>
      <c r="H11" s="79" t="s">
        <v>106</v>
      </c>
    </row>
    <row r="12" spans="1:8" ht="25.5">
      <c r="A12" s="73">
        <v>407</v>
      </c>
      <c r="B12" s="80" t="s">
        <v>107</v>
      </c>
      <c r="C12" s="73">
        <v>410</v>
      </c>
      <c r="D12" s="74" t="s">
        <v>108</v>
      </c>
      <c r="E12" s="75">
        <v>422</v>
      </c>
      <c r="F12" s="76" t="s">
        <v>109</v>
      </c>
      <c r="G12" s="77">
        <v>426</v>
      </c>
      <c r="H12" s="79" t="s">
        <v>110</v>
      </c>
    </row>
    <row r="13" spans="1:8" ht="20.25" customHeight="1">
      <c r="A13" s="73">
        <v>430</v>
      </c>
      <c r="B13" s="80" t="s">
        <v>111</v>
      </c>
      <c r="C13" s="73">
        <v>440</v>
      </c>
      <c r="D13" s="74" t="s">
        <v>112</v>
      </c>
      <c r="E13" s="75">
        <v>450</v>
      </c>
      <c r="F13" s="76" t="s">
        <v>113</v>
      </c>
      <c r="G13" s="77">
        <v>461</v>
      </c>
      <c r="H13" s="79" t="s">
        <v>114</v>
      </c>
    </row>
    <row r="14" spans="1:8">
      <c r="A14" s="73">
        <v>462</v>
      </c>
      <c r="B14" s="80" t="s">
        <v>115</v>
      </c>
      <c r="C14" s="73">
        <v>463</v>
      </c>
      <c r="D14" s="74" t="s">
        <v>116</v>
      </c>
      <c r="E14" s="75">
        <v>471</v>
      </c>
      <c r="F14" s="76" t="s">
        <v>117</v>
      </c>
      <c r="G14" s="77">
        <v>481</v>
      </c>
      <c r="H14" s="79" t="s">
        <v>118</v>
      </c>
    </row>
    <row r="15" spans="1:8" ht="25.5">
      <c r="A15" s="73">
        <v>482</v>
      </c>
      <c r="B15" s="80" t="s">
        <v>119</v>
      </c>
      <c r="C15" s="73">
        <v>486</v>
      </c>
      <c r="D15" s="74" t="s">
        <v>120</v>
      </c>
      <c r="E15" s="75">
        <v>491</v>
      </c>
      <c r="F15" s="76" t="s">
        <v>121</v>
      </c>
      <c r="G15" s="77">
        <v>801</v>
      </c>
      <c r="H15" s="79" t="s">
        <v>122</v>
      </c>
    </row>
    <row r="16" spans="1:8">
      <c r="A16" s="73">
        <v>805</v>
      </c>
      <c r="B16" s="80" t="s">
        <v>123</v>
      </c>
      <c r="C16" s="73">
        <v>806</v>
      </c>
      <c r="D16" s="74" t="s">
        <v>124</v>
      </c>
      <c r="E16" s="75">
        <v>807</v>
      </c>
      <c r="F16" s="76" t="s">
        <v>125</v>
      </c>
      <c r="G16" s="77">
        <v>808</v>
      </c>
      <c r="H16" s="79" t="s">
        <v>126</v>
      </c>
    </row>
    <row r="17" spans="1:8" ht="25.5">
      <c r="A17" s="73">
        <v>871</v>
      </c>
      <c r="B17" s="80" t="s">
        <v>127</v>
      </c>
      <c r="C17" s="81">
        <v>872</v>
      </c>
      <c r="D17" s="82" t="s">
        <v>128</v>
      </c>
      <c r="E17" s="83">
        <v>873</v>
      </c>
      <c r="F17" s="84" t="s">
        <v>129</v>
      </c>
      <c r="G17" s="77">
        <v>881</v>
      </c>
      <c r="H17" s="78" t="s">
        <v>130</v>
      </c>
    </row>
    <row r="18" spans="1:8" ht="15.75" thickBot="1">
      <c r="A18" s="85">
        <v>882</v>
      </c>
      <c r="B18" s="86" t="s">
        <v>131</v>
      </c>
      <c r="C18" s="87">
        <v>910</v>
      </c>
      <c r="D18" s="88" t="s">
        <v>132</v>
      </c>
      <c r="E18" s="89">
        <v>930</v>
      </c>
      <c r="F18" s="90" t="s">
        <v>133</v>
      </c>
      <c r="G18" s="91">
        <v>940</v>
      </c>
      <c r="H18" s="92" t="s">
        <v>134</v>
      </c>
    </row>
    <row r="19" spans="1:8" ht="15.75" thickTop="1"/>
    <row r="20" spans="1:8">
      <c r="A20" s="93">
        <v>60</v>
      </c>
      <c r="B20" s="94" t="s">
        <v>135</v>
      </c>
      <c r="C20" s="93">
        <v>61</v>
      </c>
      <c r="D20" s="95" t="s">
        <v>136</v>
      </c>
    </row>
    <row r="21" spans="1:8">
      <c r="A21" s="93">
        <v>141</v>
      </c>
      <c r="B21" s="94" t="s">
        <v>135</v>
      </c>
      <c r="C21" s="93">
        <v>140</v>
      </c>
    </row>
    <row r="22" spans="1:8">
      <c r="A22" s="93">
        <v>181</v>
      </c>
      <c r="B22" s="94" t="s">
        <v>135</v>
      </c>
      <c r="C22" s="93">
        <v>180</v>
      </c>
    </row>
    <row r="23" spans="1:8">
      <c r="A23" s="93">
        <v>211</v>
      </c>
      <c r="B23" s="94" t="s">
        <v>135</v>
      </c>
      <c r="C23" s="93">
        <v>210</v>
      </c>
    </row>
    <row r="24" spans="1:8">
      <c r="A24" s="93">
        <v>391</v>
      </c>
      <c r="B24" s="94" t="s">
        <v>135</v>
      </c>
      <c r="C24" s="93">
        <v>390</v>
      </c>
    </row>
    <row r="25" spans="1:8">
      <c r="A25" s="93">
        <v>491</v>
      </c>
      <c r="B25" s="94" t="s">
        <v>135</v>
      </c>
      <c r="C25" s="93">
        <v>490</v>
      </c>
    </row>
  </sheetData>
  <sheetProtection password="CC0A" sheet="1" objects="1" scenarios="1"/>
  <pageMargins left="0.70866141732283472" right="0.70866141732283472" top="0.78740157480314965" bottom="0.78740157480314965" header="0.31496062992125984" footer="0.31496062992125984"/>
  <pageSetup paperSize="9" scale="84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RowHeight="15"/>
  <sheetData>
    <row r="1" spans="1:1">
      <c r="A1" s="96">
        <v>0</v>
      </c>
    </row>
    <row r="2" spans="1:1">
      <c r="A2" s="97"/>
    </row>
    <row r="3" spans="1:1">
      <c r="A3" s="45"/>
    </row>
    <row r="4" spans="1:1">
      <c r="A4" s="98">
        <v>0</v>
      </c>
    </row>
    <row r="5" spans="1:1">
      <c r="A5" s="99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KSK1</vt:lpstr>
      <vt:lpstr>Prüfer</vt:lpstr>
      <vt:lpstr>Kontenrahmen</vt:lpstr>
      <vt:lpstr>Tabelle1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jwein</dc:creator>
  <cp:lastModifiedBy>jwein</cp:lastModifiedBy>
  <cp:lastPrinted>2021-04-10T15:21:35Z</cp:lastPrinted>
  <dcterms:created xsi:type="dcterms:W3CDTF">2021-04-08T15:50:34Z</dcterms:created>
  <dcterms:modified xsi:type="dcterms:W3CDTF">2021-06-03T08:43:51Z</dcterms:modified>
</cp:coreProperties>
</file>